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0" yWindow="705" windowWidth="16005" windowHeight="10365"/>
  </bookViews>
  <sheets>
    <sheet name="新体力テスト" sheetId="1" r:id="rId1"/>
    <sheet name="Sheet2" sheetId="4" r:id="rId2"/>
  </sheets>
  <definedNames>
    <definedName name="_xlnm.Print_Area" localSheetId="0">新体力テスト!$A$1:$V$37</definedName>
    <definedName name="性別">Sheet2!$AW$10:$AW$11</definedName>
    <definedName name="年齢">新体力テスト!$U$2</definedName>
  </definedNames>
  <calcPr calcId="145621"/>
</workbook>
</file>

<file path=xl/calcChain.xml><?xml version="1.0" encoding="utf-8"?>
<calcChain xmlns="http://schemas.openxmlformats.org/spreadsheetml/2006/main">
  <c r="AE10" i="4" l="1"/>
  <c r="AD17" i="4" l="1"/>
  <c r="AE17" i="4" s="1"/>
  <c r="S8" i="1" s="1"/>
  <c r="AD18" i="4"/>
  <c r="AE18" i="4" s="1"/>
  <c r="S9" i="1" s="1"/>
  <c r="AD19" i="4"/>
  <c r="AE19" i="4" s="1"/>
  <c r="S10" i="1" s="1"/>
  <c r="AD20" i="4"/>
  <c r="AE20" i="4" s="1"/>
  <c r="S11" i="1" s="1"/>
  <c r="AD21" i="4"/>
  <c r="AE21" i="4" s="1"/>
  <c r="S12" i="1" s="1"/>
  <c r="AD16" i="4"/>
  <c r="AE16" i="4" s="1"/>
  <c r="S7" i="1" s="1"/>
  <c r="AD15" i="4"/>
  <c r="AE15" i="4" s="1"/>
  <c r="S6" i="1" s="1"/>
  <c r="AD4" i="4"/>
  <c r="AE4" i="4" s="1"/>
  <c r="AD5" i="4"/>
  <c r="AE5" i="4" s="1"/>
  <c r="AD6" i="4"/>
  <c r="AE6" i="4" s="1"/>
  <c r="N10" i="1" s="1"/>
  <c r="AD7" i="4"/>
  <c r="AE7" i="4" s="1"/>
  <c r="AD8" i="4"/>
  <c r="AE8" i="4" s="1"/>
  <c r="AD3" i="4"/>
  <c r="AE3" i="4" s="1"/>
  <c r="AD2" i="4"/>
  <c r="AE2" i="4" s="1"/>
  <c r="N6" i="1" s="1"/>
  <c r="S13" i="1" l="1"/>
  <c r="AE22" i="4"/>
  <c r="AE23" i="4" s="1"/>
  <c r="N12" i="1"/>
  <c r="N11" i="1"/>
  <c r="N9" i="1"/>
  <c r="N8" i="1"/>
  <c r="AE9" i="4"/>
  <c r="AT11" i="4"/>
  <c r="R16" i="1" l="1"/>
  <c r="N7" i="1"/>
  <c r="N13" i="1" s="1"/>
  <c r="AN19" i="4"/>
  <c r="AN18" i="4"/>
  <c r="AN17" i="4"/>
  <c r="AN16" i="4"/>
  <c r="AN15" i="4"/>
  <c r="AN14" i="4"/>
  <c r="AN13" i="4"/>
  <c r="AN12" i="4"/>
  <c r="AN11" i="4"/>
  <c r="M16" i="1" l="1"/>
  <c r="AT14" i="4"/>
  <c r="AM19" i="4" s="1"/>
  <c r="AO19" i="4" s="1"/>
  <c r="AM11" i="4"/>
  <c r="AO11" i="4" s="1"/>
  <c r="AM12" i="4"/>
  <c r="AO12" i="4" s="1"/>
  <c r="AM13" i="4"/>
  <c r="AO13" i="4" s="1"/>
  <c r="AM14" i="4"/>
  <c r="AO14" i="4" s="1"/>
  <c r="AM15" i="4"/>
  <c r="AO15" i="4" s="1"/>
  <c r="AM16" i="4"/>
  <c r="AO16" i="4" s="1"/>
  <c r="AM17" i="4"/>
  <c r="AO17" i="4" s="1"/>
  <c r="AM18" i="4"/>
  <c r="AO18" i="4" s="1"/>
  <c r="AU11" i="4" l="1"/>
  <c r="N14" i="1" s="1"/>
  <c r="S14" i="1" l="1"/>
</calcChain>
</file>

<file path=xl/comments1.xml><?xml version="1.0" encoding="utf-8"?>
<comments xmlns="http://schemas.openxmlformats.org/spreadsheetml/2006/main">
  <authors>
    <author>hiro</author>
  </authors>
  <commentList>
    <comment ref="M10" authorId="0">
      <text>
        <r>
          <rPr>
            <sz val="9"/>
            <color indexed="81"/>
            <rFont val="MS P ゴシック"/>
            <family val="3"/>
            <charset val="128"/>
          </rPr>
          <t>.で区切って下さい
例）10'35"⇒10.35</t>
        </r>
      </text>
    </comment>
    <comment ref="R10" authorId="0">
      <text>
        <r>
          <rPr>
            <sz val="9"/>
            <color indexed="81"/>
            <rFont val="MS P ゴシック"/>
            <family val="3"/>
            <charset val="128"/>
          </rPr>
          <t>,で区切ってください
例）10'35"⇒10.35</t>
        </r>
      </text>
    </comment>
  </commentList>
</comments>
</file>

<file path=xl/sharedStrings.xml><?xml version="1.0" encoding="utf-8"?>
<sst xmlns="http://schemas.openxmlformats.org/spreadsheetml/2006/main" count="672" uniqueCount="317">
  <si>
    <t>20歳～64歳用新体力テスト</t>
    <rPh sb="2" eb="3">
      <t>サイ</t>
    </rPh>
    <rPh sb="6" eb="7">
      <t>サイ</t>
    </rPh>
    <rPh sb="7" eb="8">
      <t>ヨウ</t>
    </rPh>
    <rPh sb="8" eb="9">
      <t>シン</t>
    </rPh>
    <rPh sb="9" eb="11">
      <t>タイリョク</t>
    </rPh>
    <phoneticPr fontId="1"/>
  </si>
  <si>
    <t>項目別得点表</t>
    <rPh sb="0" eb="3">
      <t>コウモクベツ</t>
    </rPh>
    <rPh sb="3" eb="5">
      <t>トクテン</t>
    </rPh>
    <rPh sb="5" eb="6">
      <t>ヒョウ</t>
    </rPh>
    <phoneticPr fontId="1"/>
  </si>
  <si>
    <t>男子</t>
    <rPh sb="0" eb="2">
      <t>ダンシ</t>
    </rPh>
    <phoneticPr fontId="1"/>
  </si>
  <si>
    <t>得点</t>
    <rPh sb="0" eb="2">
      <t>トクテン</t>
    </rPh>
    <phoneticPr fontId="1"/>
  </si>
  <si>
    <t>握力</t>
    <rPh sb="0" eb="2">
      <t>アクリョク</t>
    </rPh>
    <phoneticPr fontId="1"/>
  </si>
  <si>
    <t>上体起こし</t>
    <rPh sb="0" eb="2">
      <t>ジョウタイ</t>
    </rPh>
    <rPh sb="2" eb="3">
      <t>オ</t>
    </rPh>
    <phoneticPr fontId="1"/>
  </si>
  <si>
    <t>長座体前屈</t>
    <rPh sb="0" eb="2">
      <t>チョウザ</t>
    </rPh>
    <rPh sb="2" eb="3">
      <t>カラダ</t>
    </rPh>
    <rPh sb="3" eb="4">
      <t>マエ</t>
    </rPh>
    <phoneticPr fontId="1"/>
  </si>
  <si>
    <t>反復横とび</t>
    <rPh sb="0" eb="2">
      <t>ハンプク</t>
    </rPh>
    <rPh sb="2" eb="3">
      <t>ヨコ</t>
    </rPh>
    <phoneticPr fontId="1"/>
  </si>
  <si>
    <t>急歩</t>
    <rPh sb="0" eb="1">
      <t>キュウ</t>
    </rPh>
    <rPh sb="1" eb="2">
      <t>アル</t>
    </rPh>
    <phoneticPr fontId="1"/>
  </si>
  <si>
    <t>20ｍｼｬﾄﾙﾗﾝ</t>
    <phoneticPr fontId="1"/>
  </si>
  <si>
    <t>立ち幅跳び</t>
    <rPh sb="0" eb="1">
      <t>タ</t>
    </rPh>
    <rPh sb="2" eb="4">
      <t>ハバト</t>
    </rPh>
    <phoneticPr fontId="1"/>
  </si>
  <si>
    <t>62ｋｇ以上</t>
    <rPh sb="4" eb="6">
      <t>イジョウ</t>
    </rPh>
    <phoneticPr fontId="1"/>
  </si>
  <si>
    <t>58～61</t>
    <phoneticPr fontId="1"/>
  </si>
  <si>
    <t>54～57</t>
    <phoneticPr fontId="1"/>
  </si>
  <si>
    <t>50～53</t>
    <phoneticPr fontId="1"/>
  </si>
  <si>
    <t>47～49</t>
    <phoneticPr fontId="1"/>
  </si>
  <si>
    <t>44～46</t>
    <phoneticPr fontId="1"/>
  </si>
  <si>
    <t>41～43</t>
    <phoneticPr fontId="1"/>
  </si>
  <si>
    <t>37～40</t>
    <phoneticPr fontId="1"/>
  </si>
  <si>
    <t>32～36</t>
    <phoneticPr fontId="1"/>
  </si>
  <si>
    <t>31ｋｇ以下</t>
    <rPh sb="4" eb="6">
      <t>イカ</t>
    </rPh>
    <phoneticPr fontId="1"/>
  </si>
  <si>
    <t>33回以上</t>
    <rPh sb="2" eb="3">
      <t>カイ</t>
    </rPh>
    <rPh sb="3" eb="5">
      <t>イジョウ</t>
    </rPh>
    <phoneticPr fontId="1"/>
  </si>
  <si>
    <t>61cm以上</t>
    <rPh sb="4" eb="6">
      <t>イジョウ</t>
    </rPh>
    <phoneticPr fontId="1"/>
  </si>
  <si>
    <t>60点以上</t>
    <rPh sb="2" eb="3">
      <t>テン</t>
    </rPh>
    <rPh sb="3" eb="5">
      <t>イジョウ</t>
    </rPh>
    <phoneticPr fontId="1"/>
  </si>
  <si>
    <t>95回以上</t>
    <rPh sb="2" eb="3">
      <t>カイ</t>
    </rPh>
    <rPh sb="3" eb="5">
      <t>イジョウ</t>
    </rPh>
    <phoneticPr fontId="1"/>
  </si>
  <si>
    <t>260cm以上</t>
    <rPh sb="5" eb="7">
      <t>イジョウ</t>
    </rPh>
    <phoneticPr fontId="1"/>
  </si>
  <si>
    <t>8回以下</t>
    <rPh sb="1" eb="2">
      <t>カイ</t>
    </rPh>
    <rPh sb="2" eb="4">
      <t>イカ</t>
    </rPh>
    <phoneticPr fontId="1"/>
  </si>
  <si>
    <t>20cm以下</t>
    <rPh sb="4" eb="6">
      <t>イカ</t>
    </rPh>
    <phoneticPr fontId="1"/>
  </si>
  <si>
    <t>23点以下</t>
    <rPh sb="2" eb="3">
      <t>テン</t>
    </rPh>
    <rPh sb="3" eb="5">
      <t>イカ</t>
    </rPh>
    <phoneticPr fontId="1"/>
  </si>
  <si>
    <t>15’28”以上</t>
    <rPh sb="6" eb="8">
      <t>イジョウ</t>
    </rPh>
    <phoneticPr fontId="1"/>
  </si>
  <si>
    <t>11回以下</t>
    <rPh sb="2" eb="3">
      <t>カイ</t>
    </rPh>
    <rPh sb="3" eb="5">
      <t>イカ</t>
    </rPh>
    <phoneticPr fontId="1"/>
  </si>
  <si>
    <t>142cm以下</t>
    <rPh sb="5" eb="7">
      <t>イカ</t>
    </rPh>
    <phoneticPr fontId="1"/>
  </si>
  <si>
    <t>30～32</t>
    <phoneticPr fontId="1"/>
  </si>
  <si>
    <t>27～29</t>
    <phoneticPr fontId="1"/>
  </si>
  <si>
    <t>24～26</t>
    <phoneticPr fontId="1"/>
  </si>
  <si>
    <t>21～23</t>
    <phoneticPr fontId="1"/>
  </si>
  <si>
    <t>18～20</t>
    <phoneticPr fontId="1"/>
  </si>
  <si>
    <t>15～17</t>
    <phoneticPr fontId="1"/>
  </si>
  <si>
    <t>12～14</t>
    <phoneticPr fontId="1"/>
  </si>
  <si>
    <t>9～11</t>
    <phoneticPr fontId="1"/>
  </si>
  <si>
    <t>56～60</t>
    <phoneticPr fontId="1"/>
  </si>
  <si>
    <t>51～55</t>
    <phoneticPr fontId="1"/>
  </si>
  <si>
    <t>47～50</t>
    <phoneticPr fontId="1"/>
  </si>
  <si>
    <t>43～46</t>
    <phoneticPr fontId="1"/>
  </si>
  <si>
    <t>38～42</t>
    <phoneticPr fontId="1"/>
  </si>
  <si>
    <t>33～37</t>
    <phoneticPr fontId="1"/>
  </si>
  <si>
    <t>27～32</t>
    <phoneticPr fontId="1"/>
  </si>
  <si>
    <t>21～26</t>
    <phoneticPr fontId="1"/>
  </si>
  <si>
    <t>57～59</t>
    <phoneticPr fontId="1"/>
  </si>
  <si>
    <t>53～56</t>
    <phoneticPr fontId="1"/>
  </si>
  <si>
    <t>49～52</t>
    <phoneticPr fontId="1"/>
  </si>
  <si>
    <t>45～48</t>
    <phoneticPr fontId="1"/>
  </si>
  <si>
    <t>41～44</t>
    <phoneticPr fontId="1"/>
  </si>
  <si>
    <t>36～40</t>
    <phoneticPr fontId="1"/>
  </si>
  <si>
    <t>31～35</t>
    <phoneticPr fontId="1"/>
  </si>
  <si>
    <t>24～30</t>
    <phoneticPr fontId="1"/>
  </si>
  <si>
    <t>8'48"～9'41"</t>
    <phoneticPr fontId="1"/>
  </si>
  <si>
    <t>8'47"以下</t>
    <rPh sb="5" eb="7">
      <t>イカ</t>
    </rPh>
    <phoneticPr fontId="1"/>
  </si>
  <si>
    <t>9'42"～10'33"</t>
    <phoneticPr fontId="1"/>
  </si>
  <si>
    <t>10'34"～11'23"</t>
    <phoneticPr fontId="1"/>
  </si>
  <si>
    <t>11'24"～12'11"</t>
    <phoneticPr fontId="1"/>
  </si>
  <si>
    <t>12'12"～12'56"</t>
    <phoneticPr fontId="1"/>
  </si>
  <si>
    <t>12'57"～13'40"</t>
    <phoneticPr fontId="1"/>
  </si>
  <si>
    <t>13'41"～14'29"</t>
    <phoneticPr fontId="1"/>
  </si>
  <si>
    <t>14'30"～15'27"</t>
    <phoneticPr fontId="1"/>
  </si>
  <si>
    <t>81～94</t>
    <phoneticPr fontId="1"/>
  </si>
  <si>
    <t>67～80</t>
    <phoneticPr fontId="1"/>
  </si>
  <si>
    <t>54～66</t>
    <phoneticPr fontId="1"/>
  </si>
  <si>
    <t>43～53</t>
    <phoneticPr fontId="1"/>
  </si>
  <si>
    <t>32～42</t>
    <phoneticPr fontId="1"/>
  </si>
  <si>
    <t>24～31</t>
    <phoneticPr fontId="1"/>
  </si>
  <si>
    <t>18～23</t>
    <phoneticPr fontId="1"/>
  </si>
  <si>
    <t>12～17</t>
    <phoneticPr fontId="1"/>
  </si>
  <si>
    <t>248～259</t>
    <phoneticPr fontId="1"/>
  </si>
  <si>
    <t>236～247</t>
    <phoneticPr fontId="1"/>
  </si>
  <si>
    <t>195～209</t>
    <phoneticPr fontId="1"/>
  </si>
  <si>
    <t>180～194</t>
    <phoneticPr fontId="1"/>
  </si>
  <si>
    <t>162～179</t>
    <phoneticPr fontId="1"/>
  </si>
  <si>
    <t>143～161</t>
    <phoneticPr fontId="1"/>
  </si>
  <si>
    <t>223～235</t>
    <phoneticPr fontId="1"/>
  </si>
  <si>
    <t>210～222</t>
    <phoneticPr fontId="1"/>
  </si>
  <si>
    <t>女子</t>
    <rPh sb="0" eb="2">
      <t>ジョシ</t>
    </rPh>
    <phoneticPr fontId="1"/>
  </si>
  <si>
    <t>39ｋｇ以上</t>
    <rPh sb="4" eb="6">
      <t>イジョウ</t>
    </rPh>
    <phoneticPr fontId="1"/>
  </si>
  <si>
    <t>36～38</t>
    <phoneticPr fontId="1"/>
  </si>
  <si>
    <t>34～35</t>
    <phoneticPr fontId="1"/>
  </si>
  <si>
    <t>31～33</t>
    <phoneticPr fontId="1"/>
  </si>
  <si>
    <t>29～30</t>
    <phoneticPr fontId="1"/>
  </si>
  <si>
    <t>26～28</t>
    <phoneticPr fontId="1"/>
  </si>
  <si>
    <t>24～25</t>
    <phoneticPr fontId="1"/>
  </si>
  <si>
    <t>19～20</t>
    <phoneticPr fontId="1"/>
  </si>
  <si>
    <t>18ｋｇ以下</t>
    <rPh sb="4" eb="6">
      <t>イカ</t>
    </rPh>
    <phoneticPr fontId="1"/>
  </si>
  <si>
    <t>25回以上</t>
    <rPh sb="2" eb="3">
      <t>カイ</t>
    </rPh>
    <rPh sb="3" eb="5">
      <t>イジョウ</t>
    </rPh>
    <phoneticPr fontId="1"/>
  </si>
  <si>
    <t>23～24</t>
    <phoneticPr fontId="1"/>
  </si>
  <si>
    <t>20～22</t>
    <phoneticPr fontId="1"/>
  </si>
  <si>
    <t>18～19</t>
    <phoneticPr fontId="1"/>
  </si>
  <si>
    <t>5～8</t>
    <phoneticPr fontId="1"/>
  </si>
  <si>
    <t>1～4</t>
    <phoneticPr fontId="1"/>
  </si>
  <si>
    <t>0回</t>
    <rPh sb="1" eb="2">
      <t>カイ</t>
    </rPh>
    <phoneticPr fontId="1"/>
  </si>
  <si>
    <t>56～59</t>
    <phoneticPr fontId="1"/>
  </si>
  <si>
    <t>52～55</t>
    <phoneticPr fontId="1"/>
  </si>
  <si>
    <t>48～51</t>
    <phoneticPr fontId="1"/>
  </si>
  <si>
    <t>44～47</t>
    <phoneticPr fontId="1"/>
  </si>
  <si>
    <t>40～43</t>
    <phoneticPr fontId="1"/>
  </si>
  <si>
    <t>36～39</t>
    <phoneticPr fontId="1"/>
  </si>
  <si>
    <t>25～30</t>
    <phoneticPr fontId="1"/>
  </si>
  <si>
    <t>24cm以下</t>
    <rPh sb="4" eb="6">
      <t>イカ</t>
    </rPh>
    <phoneticPr fontId="1"/>
  </si>
  <si>
    <t>52点以上</t>
    <rPh sb="2" eb="3">
      <t>テン</t>
    </rPh>
    <rPh sb="3" eb="5">
      <t>イジョウ</t>
    </rPh>
    <phoneticPr fontId="1"/>
  </si>
  <si>
    <t>49～51</t>
    <phoneticPr fontId="1"/>
  </si>
  <si>
    <t>46～48</t>
    <phoneticPr fontId="1"/>
  </si>
  <si>
    <t>43～45</t>
    <phoneticPr fontId="1"/>
  </si>
  <si>
    <t>40～42</t>
    <phoneticPr fontId="1"/>
  </si>
  <si>
    <t>32～35</t>
    <phoneticPr fontId="1"/>
  </si>
  <si>
    <t>27～31</t>
    <phoneticPr fontId="1"/>
  </si>
  <si>
    <t>20～26</t>
    <phoneticPr fontId="1"/>
  </si>
  <si>
    <t>19点以下</t>
    <rPh sb="2" eb="3">
      <t>テン</t>
    </rPh>
    <rPh sb="3" eb="5">
      <t>イカ</t>
    </rPh>
    <phoneticPr fontId="1"/>
  </si>
  <si>
    <t>7'14"以下</t>
    <rPh sb="5" eb="7">
      <t>イカ</t>
    </rPh>
    <phoneticPr fontId="1"/>
  </si>
  <si>
    <t>7'15"～7'40"</t>
    <phoneticPr fontId="1"/>
  </si>
  <si>
    <t>7'41"～8'06"</t>
    <phoneticPr fontId="1"/>
  </si>
  <si>
    <t>8'07"～8'32"</t>
    <phoneticPr fontId="1"/>
  </si>
  <si>
    <t>8'33"～8'59"</t>
    <phoneticPr fontId="1"/>
  </si>
  <si>
    <t>9'00"～9'27"</t>
    <phoneticPr fontId="1"/>
  </si>
  <si>
    <t>9'28"～9'59"</t>
    <phoneticPr fontId="1"/>
  </si>
  <si>
    <t>10'00"～10'33"</t>
    <phoneticPr fontId="1"/>
  </si>
  <si>
    <t>10'34"～11'37"</t>
    <phoneticPr fontId="1"/>
  </si>
  <si>
    <t>11'38"以上</t>
    <rPh sb="6" eb="8">
      <t>イジョウ</t>
    </rPh>
    <phoneticPr fontId="1"/>
  </si>
  <si>
    <t>62回以上</t>
    <rPh sb="2" eb="3">
      <t>カイ</t>
    </rPh>
    <rPh sb="3" eb="5">
      <t>イジョウ</t>
    </rPh>
    <phoneticPr fontId="1"/>
  </si>
  <si>
    <t>50～61</t>
    <phoneticPr fontId="1"/>
  </si>
  <si>
    <t>41～49</t>
    <phoneticPr fontId="1"/>
  </si>
  <si>
    <t>32～40</t>
    <phoneticPr fontId="1"/>
  </si>
  <si>
    <t>25～31</t>
    <phoneticPr fontId="1"/>
  </si>
  <si>
    <t>19～24</t>
    <phoneticPr fontId="1"/>
  </si>
  <si>
    <t>14～18</t>
    <phoneticPr fontId="1"/>
  </si>
  <si>
    <t>10～13</t>
    <phoneticPr fontId="1"/>
  </si>
  <si>
    <t>8～9</t>
    <phoneticPr fontId="1"/>
  </si>
  <si>
    <t>7回以下</t>
    <rPh sb="1" eb="2">
      <t>カイ</t>
    </rPh>
    <rPh sb="2" eb="4">
      <t>イカ</t>
    </rPh>
    <phoneticPr fontId="1"/>
  </si>
  <si>
    <t>202cm以上</t>
    <rPh sb="5" eb="7">
      <t>イジョウ</t>
    </rPh>
    <phoneticPr fontId="1"/>
  </si>
  <si>
    <t>191～201</t>
    <phoneticPr fontId="1"/>
  </si>
  <si>
    <t>180～190</t>
    <phoneticPr fontId="1"/>
  </si>
  <si>
    <t>170～179</t>
    <phoneticPr fontId="1"/>
  </si>
  <si>
    <t>158～169</t>
    <phoneticPr fontId="1"/>
  </si>
  <si>
    <t>143～157</t>
    <phoneticPr fontId="1"/>
  </si>
  <si>
    <t>128～142</t>
    <phoneticPr fontId="1"/>
  </si>
  <si>
    <t>113～127</t>
    <phoneticPr fontId="1"/>
  </si>
  <si>
    <t>98～112</t>
    <phoneticPr fontId="1"/>
  </si>
  <si>
    <t>97cm以下</t>
    <rPh sb="4" eb="6">
      <t>イカ</t>
    </rPh>
    <phoneticPr fontId="1"/>
  </si>
  <si>
    <t>総合判定基準表</t>
    <rPh sb="0" eb="2">
      <t>ソウゴウ</t>
    </rPh>
    <rPh sb="2" eb="4">
      <t>ハンテイ</t>
    </rPh>
    <rPh sb="4" eb="6">
      <t>キジュン</t>
    </rPh>
    <rPh sb="6" eb="7">
      <t>ヒョウ</t>
    </rPh>
    <phoneticPr fontId="1"/>
  </si>
  <si>
    <t>段階</t>
    <rPh sb="0" eb="2">
      <t>ダンカイ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</si>
  <si>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</si>
  <si>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</si>
  <si>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</si>
  <si>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</si>
  <si>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</si>
  <si>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20歳～</t>
    <rPh sb="2" eb="3">
      <t>サイ</t>
    </rPh>
    <phoneticPr fontId="1"/>
  </si>
  <si>
    <t>25歳～</t>
    <rPh sb="2" eb="3">
      <t>サイ</t>
    </rPh>
    <phoneticPr fontId="1"/>
  </si>
  <si>
    <t>30歳～</t>
    <rPh sb="2" eb="3">
      <t>サイ</t>
    </rPh>
    <phoneticPr fontId="1"/>
  </si>
  <si>
    <t>35歳～</t>
    <rPh sb="2" eb="3">
      <t>サイ</t>
    </rPh>
    <phoneticPr fontId="1"/>
  </si>
  <si>
    <t>40歳～</t>
    <rPh sb="2" eb="3">
      <t>サイ</t>
    </rPh>
    <phoneticPr fontId="1"/>
  </si>
  <si>
    <t>45歳～</t>
    <rPh sb="2" eb="3">
      <t>サイ</t>
    </rPh>
    <phoneticPr fontId="1"/>
  </si>
  <si>
    <t>50歳～</t>
    <rPh sb="2" eb="3">
      <t>サイ</t>
    </rPh>
    <phoneticPr fontId="1"/>
  </si>
  <si>
    <t>55歳～</t>
    <rPh sb="2" eb="3">
      <t>サイ</t>
    </rPh>
    <phoneticPr fontId="1"/>
  </si>
  <si>
    <t>60歳～</t>
    <rPh sb="2" eb="3">
      <t>サイ</t>
    </rPh>
    <phoneticPr fontId="1"/>
  </si>
  <si>
    <t>24歳</t>
    <rPh sb="2" eb="3">
      <t>サイ</t>
    </rPh>
    <phoneticPr fontId="1"/>
  </si>
  <si>
    <t>29歳</t>
    <rPh sb="2" eb="3">
      <t>サイ</t>
    </rPh>
    <phoneticPr fontId="1"/>
  </si>
  <si>
    <t>34歳</t>
    <rPh sb="2" eb="3">
      <t>サイ</t>
    </rPh>
    <phoneticPr fontId="1"/>
  </si>
  <si>
    <t>39歳</t>
    <rPh sb="2" eb="3">
      <t>サイ</t>
    </rPh>
    <phoneticPr fontId="1"/>
  </si>
  <si>
    <t>44歳</t>
    <rPh sb="2" eb="3">
      <t>サイ</t>
    </rPh>
    <phoneticPr fontId="1"/>
  </si>
  <si>
    <t>49歳</t>
    <rPh sb="2" eb="3">
      <t>サイ</t>
    </rPh>
    <phoneticPr fontId="1"/>
  </si>
  <si>
    <t>54歳</t>
    <rPh sb="2" eb="3">
      <t>サイ</t>
    </rPh>
    <phoneticPr fontId="1"/>
  </si>
  <si>
    <t>59歳</t>
    <rPh sb="2" eb="3">
      <t>サイ</t>
    </rPh>
    <phoneticPr fontId="1"/>
  </si>
  <si>
    <t>64歳</t>
    <rPh sb="2" eb="3">
      <t>サイ</t>
    </rPh>
    <phoneticPr fontId="1"/>
  </si>
  <si>
    <t>50回以上</t>
    <rPh sb="2" eb="3">
      <t>カイ</t>
    </rPh>
    <rPh sb="3" eb="5">
      <t>イジョウ</t>
    </rPh>
    <phoneticPr fontId="1"/>
  </si>
  <si>
    <t>49以上</t>
    <rPh sb="2" eb="4">
      <t>イジョウ</t>
    </rPh>
    <phoneticPr fontId="1"/>
  </si>
  <si>
    <t>48以上</t>
    <rPh sb="2" eb="4">
      <t>イジョウ</t>
    </rPh>
    <phoneticPr fontId="1"/>
  </si>
  <si>
    <t>46以上</t>
    <rPh sb="2" eb="4">
      <t>イジョウ</t>
    </rPh>
    <phoneticPr fontId="1"/>
  </si>
  <si>
    <t>43以上</t>
    <rPh sb="2" eb="4">
      <t>イジョウ</t>
    </rPh>
    <phoneticPr fontId="1"/>
  </si>
  <si>
    <t>40以上</t>
    <rPh sb="2" eb="4">
      <t>イジョウ</t>
    </rPh>
    <phoneticPr fontId="1"/>
  </si>
  <si>
    <t>37以上</t>
    <rPh sb="2" eb="4">
      <t>イジョウ</t>
    </rPh>
    <phoneticPr fontId="1"/>
  </si>
  <si>
    <t>33以上</t>
    <rPh sb="2" eb="4">
      <t>イジョウ</t>
    </rPh>
    <phoneticPr fontId="1"/>
  </si>
  <si>
    <t>29以下</t>
    <rPh sb="2" eb="4">
      <t>イカ</t>
    </rPh>
    <phoneticPr fontId="1"/>
  </si>
  <si>
    <t>28以下</t>
    <rPh sb="2" eb="4">
      <t>イカ</t>
    </rPh>
    <phoneticPr fontId="1"/>
  </si>
  <si>
    <t>27以下</t>
    <rPh sb="2" eb="4">
      <t>イカ</t>
    </rPh>
    <phoneticPr fontId="1"/>
  </si>
  <si>
    <t>25以下</t>
    <rPh sb="2" eb="4">
      <t>イカ</t>
    </rPh>
    <phoneticPr fontId="1"/>
  </si>
  <si>
    <t>22以下</t>
    <rPh sb="2" eb="4">
      <t>イカ</t>
    </rPh>
    <phoneticPr fontId="1"/>
  </si>
  <si>
    <t>20以下</t>
    <rPh sb="2" eb="4">
      <t>イカ</t>
    </rPh>
    <phoneticPr fontId="1"/>
  </si>
  <si>
    <t>17以下</t>
    <rPh sb="2" eb="4">
      <t>イカ</t>
    </rPh>
    <phoneticPr fontId="1"/>
  </si>
  <si>
    <t>14以下</t>
    <rPh sb="2" eb="4">
      <t>イカ</t>
    </rPh>
    <phoneticPr fontId="1"/>
  </si>
  <si>
    <t>44～49</t>
    <phoneticPr fontId="1"/>
  </si>
  <si>
    <t>37～43</t>
    <phoneticPr fontId="1"/>
  </si>
  <si>
    <t>30～36</t>
    <phoneticPr fontId="1"/>
  </si>
  <si>
    <t>43～48</t>
    <phoneticPr fontId="1"/>
  </si>
  <si>
    <t>36～42</t>
    <phoneticPr fontId="1"/>
  </si>
  <si>
    <t>29～35</t>
    <phoneticPr fontId="1"/>
  </si>
  <si>
    <t>42～48</t>
    <phoneticPr fontId="1"/>
  </si>
  <si>
    <t>35～41</t>
    <phoneticPr fontId="1"/>
  </si>
  <si>
    <t>28～34</t>
    <phoneticPr fontId="1"/>
  </si>
  <si>
    <t>41～47</t>
    <phoneticPr fontId="1"/>
  </si>
  <si>
    <t>35～40</t>
    <phoneticPr fontId="1"/>
  </si>
  <si>
    <t>39～45</t>
    <phoneticPr fontId="1"/>
  </si>
  <si>
    <t>33～38</t>
    <phoneticPr fontId="1"/>
  </si>
  <si>
    <t>26～32</t>
    <phoneticPr fontId="1"/>
  </si>
  <si>
    <t>37～42</t>
    <phoneticPr fontId="1"/>
  </si>
  <si>
    <t>23～29</t>
    <phoneticPr fontId="1"/>
  </si>
  <si>
    <t>33～39</t>
    <phoneticPr fontId="1"/>
  </si>
  <si>
    <t>24～29</t>
    <phoneticPr fontId="1"/>
  </si>
  <si>
    <t>20～25</t>
    <phoneticPr fontId="1"/>
  </si>
  <si>
    <t>15～19</t>
    <phoneticPr fontId="1"/>
  </si>
  <si>
    <t>得点</t>
    <rPh sb="0" eb="2">
      <t>トクテン</t>
    </rPh>
    <phoneticPr fontId="1"/>
  </si>
  <si>
    <t>体力年齢</t>
    <rPh sb="0" eb="4">
      <t>タイリョクネンレイ</t>
    </rPh>
    <phoneticPr fontId="1"/>
  </si>
  <si>
    <t>以上</t>
    <rPh sb="0" eb="2">
      <t>イジョウ</t>
    </rPh>
    <phoneticPr fontId="1"/>
  </si>
  <si>
    <t>以下</t>
  </si>
  <si>
    <t>以下</t>
    <rPh sb="0" eb="2">
      <t>イカ</t>
    </rPh>
    <phoneticPr fontId="1"/>
  </si>
  <si>
    <t>～</t>
    <phoneticPr fontId="1"/>
  </si>
  <si>
    <t>20歳～24歳</t>
    <rPh sb="2" eb="3">
      <t>サイ</t>
    </rPh>
    <rPh sb="6" eb="7">
      <t>サイ</t>
    </rPh>
    <phoneticPr fontId="1"/>
  </si>
  <si>
    <t>25歳～29歳</t>
    <rPh sb="2" eb="3">
      <t>サイ</t>
    </rPh>
    <rPh sb="6" eb="7">
      <t>サイ</t>
    </rPh>
    <phoneticPr fontId="1"/>
  </si>
  <si>
    <t>30歳～34歳</t>
    <rPh sb="2" eb="3">
      <t>サイ</t>
    </rPh>
    <rPh sb="6" eb="7">
      <t>サイ</t>
    </rPh>
    <phoneticPr fontId="1"/>
  </si>
  <si>
    <t>35歳～39歳</t>
    <rPh sb="2" eb="3">
      <t>サイ</t>
    </rPh>
    <rPh sb="6" eb="7">
      <t>サイ</t>
    </rPh>
    <phoneticPr fontId="1"/>
  </si>
  <si>
    <t>40歳～44歳</t>
    <rPh sb="2" eb="3">
      <t>サイ</t>
    </rPh>
    <rPh sb="6" eb="7">
      <t>サイ</t>
    </rPh>
    <phoneticPr fontId="1"/>
  </si>
  <si>
    <t>45歳～49歳</t>
    <rPh sb="2" eb="3">
      <t>サイ</t>
    </rPh>
    <rPh sb="6" eb="7">
      <t>サイ</t>
    </rPh>
    <phoneticPr fontId="1"/>
  </si>
  <si>
    <t>50歳～54歳</t>
    <rPh sb="2" eb="3">
      <t>サイ</t>
    </rPh>
    <rPh sb="6" eb="7">
      <t>サイ</t>
    </rPh>
    <phoneticPr fontId="1"/>
  </si>
  <si>
    <t>55歳～59歳</t>
    <rPh sb="2" eb="3">
      <t>サイ</t>
    </rPh>
    <rPh sb="6" eb="7">
      <t>サイ</t>
    </rPh>
    <phoneticPr fontId="1"/>
  </si>
  <si>
    <t>60歳～64歳</t>
    <rPh sb="2" eb="3">
      <t>サイ</t>
    </rPh>
    <rPh sb="6" eb="7">
      <t>サイ</t>
    </rPh>
    <phoneticPr fontId="1"/>
  </si>
  <si>
    <t>65歳～69歳</t>
    <rPh sb="2" eb="3">
      <t>サイ</t>
    </rPh>
    <rPh sb="6" eb="7">
      <t>サイ</t>
    </rPh>
    <phoneticPr fontId="1"/>
  </si>
  <si>
    <t>70歳～74歳</t>
    <rPh sb="2" eb="3">
      <t>サイ</t>
    </rPh>
    <rPh sb="6" eb="7">
      <t>サイ</t>
    </rPh>
    <phoneticPr fontId="1"/>
  </si>
  <si>
    <t>75歳～79歳</t>
    <rPh sb="2" eb="3">
      <t>サイ</t>
    </rPh>
    <rPh sb="6" eb="7">
      <t>サイ</t>
    </rPh>
    <phoneticPr fontId="1"/>
  </si>
  <si>
    <t>体力年齢</t>
    <rPh sb="0" eb="2">
      <t>タイリョク</t>
    </rPh>
    <rPh sb="2" eb="4">
      <t>ネンレイ</t>
    </rPh>
    <phoneticPr fontId="1"/>
  </si>
  <si>
    <t>合計得点</t>
    <rPh sb="0" eb="2">
      <t>ゴウケイ</t>
    </rPh>
    <rPh sb="2" eb="4">
      <t>トクテン</t>
    </rPh>
    <phoneticPr fontId="1"/>
  </si>
  <si>
    <t>～</t>
    <phoneticPr fontId="1"/>
  </si>
  <si>
    <t>kg以上</t>
    <rPh sb="2" eb="4">
      <t>イジョウ</t>
    </rPh>
    <phoneticPr fontId="1"/>
  </si>
  <si>
    <t>kg以下</t>
    <rPh sb="2" eb="4">
      <t>イカ</t>
    </rPh>
    <phoneticPr fontId="1"/>
  </si>
  <si>
    <t>以上</t>
    <rPh sb="0" eb="2">
      <t>イジョウ</t>
    </rPh>
    <phoneticPr fontId="1"/>
  </si>
  <si>
    <t>以下</t>
    <rPh sb="0" eb="2">
      <t>イカ</t>
    </rPh>
    <phoneticPr fontId="1"/>
  </si>
  <si>
    <t>回以上</t>
    <rPh sb="0" eb="1">
      <t>カイ</t>
    </rPh>
    <rPh sb="1" eb="3">
      <t>イジョウ</t>
    </rPh>
    <phoneticPr fontId="1"/>
  </si>
  <si>
    <t>回</t>
    <rPh sb="0" eb="1">
      <t>カイ</t>
    </rPh>
    <phoneticPr fontId="1"/>
  </si>
  <si>
    <t>回以下</t>
    <rPh sb="0" eb="1">
      <t>カイ</t>
    </rPh>
    <rPh sb="1" eb="3">
      <t>イカ</t>
    </rPh>
    <phoneticPr fontId="1"/>
  </si>
  <si>
    <t>点以上</t>
    <rPh sb="0" eb="1">
      <t>テン</t>
    </rPh>
    <rPh sb="1" eb="3">
      <t>イジョウ</t>
    </rPh>
    <phoneticPr fontId="1"/>
  </si>
  <si>
    <t>点以下</t>
    <rPh sb="0" eb="1">
      <t>テン</t>
    </rPh>
    <rPh sb="1" eb="3">
      <t>イカ</t>
    </rPh>
    <phoneticPr fontId="1"/>
  </si>
  <si>
    <t>cm以上</t>
    <rPh sb="2" eb="4">
      <t>イジョウ</t>
    </rPh>
    <phoneticPr fontId="1"/>
  </si>
  <si>
    <t>cm以下</t>
    <rPh sb="2" eb="4">
      <t>イカ</t>
    </rPh>
    <phoneticPr fontId="1"/>
  </si>
  <si>
    <t>8'47"</t>
    <phoneticPr fontId="1"/>
  </si>
  <si>
    <t>8'48"</t>
    <phoneticPr fontId="1"/>
  </si>
  <si>
    <t>9'42"</t>
    <phoneticPr fontId="1"/>
  </si>
  <si>
    <t>10'34"</t>
    <phoneticPr fontId="1"/>
  </si>
  <si>
    <t>11'24"</t>
    <phoneticPr fontId="1"/>
  </si>
  <si>
    <t>12'12"</t>
    <phoneticPr fontId="1"/>
  </si>
  <si>
    <t>12'57"</t>
    <phoneticPr fontId="1"/>
  </si>
  <si>
    <t>13'41"</t>
    <phoneticPr fontId="1"/>
  </si>
  <si>
    <t>14'30"</t>
    <phoneticPr fontId="1"/>
  </si>
  <si>
    <t>15’28”</t>
    <phoneticPr fontId="1"/>
  </si>
  <si>
    <t>9'41"</t>
    <phoneticPr fontId="1"/>
  </si>
  <si>
    <t>10'33"</t>
    <phoneticPr fontId="1"/>
  </si>
  <si>
    <t>11'23"</t>
    <phoneticPr fontId="1"/>
  </si>
  <si>
    <t>12'11"</t>
    <phoneticPr fontId="1"/>
  </si>
  <si>
    <t>12'56"</t>
    <phoneticPr fontId="1"/>
  </si>
  <si>
    <t>13'40"</t>
    <phoneticPr fontId="1"/>
  </si>
  <si>
    <t>14'29"</t>
    <phoneticPr fontId="1"/>
  </si>
  <si>
    <t>15'27"</t>
    <phoneticPr fontId="1"/>
  </si>
  <si>
    <t>7'14"</t>
    <phoneticPr fontId="1"/>
  </si>
  <si>
    <t>7'15"</t>
    <phoneticPr fontId="1"/>
  </si>
  <si>
    <t>7'41"</t>
    <phoneticPr fontId="1"/>
  </si>
  <si>
    <t>8'07"</t>
    <phoneticPr fontId="1"/>
  </si>
  <si>
    <t>8'33"</t>
    <phoneticPr fontId="1"/>
  </si>
  <si>
    <t>9'00"</t>
    <phoneticPr fontId="1"/>
  </si>
  <si>
    <t>9'28"</t>
    <phoneticPr fontId="1"/>
  </si>
  <si>
    <t>10'00"</t>
    <phoneticPr fontId="1"/>
  </si>
  <si>
    <t>11'38"</t>
    <phoneticPr fontId="1"/>
  </si>
  <si>
    <t>7'40"</t>
    <phoneticPr fontId="1"/>
  </si>
  <si>
    <t>8'06"</t>
    <phoneticPr fontId="1"/>
  </si>
  <si>
    <t>8'32"</t>
    <phoneticPr fontId="1"/>
  </si>
  <si>
    <t>8'59"</t>
    <phoneticPr fontId="1"/>
  </si>
  <si>
    <t>9'27"</t>
    <phoneticPr fontId="1"/>
  </si>
  <si>
    <t>9'59"</t>
    <phoneticPr fontId="1"/>
  </si>
  <si>
    <t>11'37"</t>
    <phoneticPr fontId="1"/>
  </si>
  <si>
    <t>回以上</t>
  </si>
  <si>
    <t>回以下</t>
    <rPh sb="0" eb="1">
      <t>カイ</t>
    </rPh>
    <rPh sb="1" eb="3">
      <t>イカ</t>
    </rPh>
    <phoneticPr fontId="1"/>
  </si>
  <si>
    <t>回以上</t>
    <rPh sb="0" eb="1">
      <t>カイ</t>
    </rPh>
    <rPh sb="1" eb="3">
      <t>イジョウ</t>
    </rPh>
    <phoneticPr fontId="1"/>
  </si>
  <si>
    <t>cm以上</t>
    <rPh sb="2" eb="4">
      <t>イジョウ</t>
    </rPh>
    <phoneticPr fontId="1"/>
  </si>
  <si>
    <t>cm以下</t>
    <rPh sb="2" eb="4">
      <t>イカ</t>
    </rPh>
    <phoneticPr fontId="1"/>
  </si>
  <si>
    <t>握力</t>
    <rPh sb="0" eb="2">
      <t>アクリョク</t>
    </rPh>
    <phoneticPr fontId="1"/>
  </si>
  <si>
    <t>長座体前屈</t>
  </si>
  <si>
    <t>反復横とび</t>
  </si>
  <si>
    <t>急歩</t>
  </si>
  <si>
    <t>20ｍｼｬﾄﾙﾗﾝ</t>
  </si>
  <si>
    <t>20ｍｼｬﾄﾙﾗﾝ</t>
    <phoneticPr fontId="1"/>
  </si>
  <si>
    <t>立ち幅跳び</t>
    <phoneticPr fontId="1"/>
  </si>
  <si>
    <t>男子</t>
    <rPh sb="0" eb="2">
      <t>ダンシ</t>
    </rPh>
    <phoneticPr fontId="1"/>
  </si>
  <si>
    <t>～</t>
    <phoneticPr fontId="1"/>
  </si>
  <si>
    <t>合計得点</t>
    <rPh sb="0" eb="2">
      <t>ゴウケイ</t>
    </rPh>
    <rPh sb="2" eb="4">
      <t>トクテン</t>
    </rPh>
    <phoneticPr fontId="1"/>
  </si>
  <si>
    <t>体力年齢</t>
    <rPh sb="0" eb="2">
      <t>タイリョク</t>
    </rPh>
    <rPh sb="2" eb="4">
      <t>ネンレイ</t>
    </rPh>
    <phoneticPr fontId="1"/>
  </si>
  <si>
    <t>回以上</t>
    <rPh sb="0" eb="1">
      <t>カイ</t>
    </rPh>
    <rPh sb="1" eb="3">
      <t>イジョウ</t>
    </rPh>
    <phoneticPr fontId="1"/>
  </si>
  <si>
    <t>～</t>
    <phoneticPr fontId="1"/>
  </si>
  <si>
    <t>以下</t>
    <rPh sb="0" eb="2">
      <t>イカ</t>
    </rPh>
    <phoneticPr fontId="1"/>
  </si>
  <si>
    <t>以上</t>
  </si>
  <si>
    <t>以上</t>
    <rPh sb="0" eb="2">
      <t>イジョウ</t>
    </rPh>
    <phoneticPr fontId="1"/>
  </si>
  <si>
    <t>わたしの記録</t>
    <rPh sb="4" eb="6">
      <t>キロク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</si>
  <si>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</si>
  <si>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</si>
  <si>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</si>
  <si>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握力</t>
    <rPh sb="0" eb="2">
      <t>アクリョク</t>
    </rPh>
    <phoneticPr fontId="1"/>
  </si>
  <si>
    <t>上体起こし</t>
    <rPh sb="0" eb="2">
      <t>ジョウタイ</t>
    </rPh>
    <rPh sb="2" eb="3">
      <t>オ</t>
    </rPh>
    <phoneticPr fontId="1"/>
  </si>
  <si>
    <t>長座体前屈</t>
    <rPh sb="0" eb="2">
      <t>チョウザ</t>
    </rPh>
    <rPh sb="2" eb="3">
      <t>カラダ</t>
    </rPh>
    <rPh sb="3" eb="5">
      <t>ゼンクツ</t>
    </rPh>
    <phoneticPr fontId="1"/>
  </si>
  <si>
    <t>反復横跳び</t>
    <rPh sb="0" eb="2">
      <t>ハンプク</t>
    </rPh>
    <rPh sb="2" eb="4">
      <t>ヨコト</t>
    </rPh>
    <phoneticPr fontId="1"/>
  </si>
  <si>
    <t>急歩</t>
    <rPh sb="0" eb="1">
      <t>キュウ</t>
    </rPh>
    <rPh sb="1" eb="2">
      <t>アル</t>
    </rPh>
    <phoneticPr fontId="1"/>
  </si>
  <si>
    <t>20ｍｼｬﾄﾙﾗﾝ</t>
    <phoneticPr fontId="1"/>
  </si>
  <si>
    <t>立ち幅跳び</t>
    <rPh sb="0" eb="1">
      <t>タチ</t>
    </rPh>
    <rPh sb="2" eb="4">
      <t>ハバト</t>
    </rPh>
    <phoneticPr fontId="1"/>
  </si>
  <si>
    <t>テスト内容</t>
    <rPh sb="3" eb="5">
      <t>ナイヨウ</t>
    </rPh>
    <phoneticPr fontId="1"/>
  </si>
  <si>
    <t>記録</t>
    <rPh sb="0" eb="2">
      <t>キロク</t>
    </rPh>
    <phoneticPr fontId="1"/>
  </si>
  <si>
    <t>得点</t>
    <rPh sb="0" eb="2">
      <t>トクテン</t>
    </rPh>
    <phoneticPr fontId="1"/>
  </si>
  <si>
    <t>合計</t>
    <rPh sb="0" eb="2">
      <t>ゴウケイ</t>
    </rPh>
    <phoneticPr fontId="1"/>
  </si>
  <si>
    <t>体力年齢</t>
    <rPh sb="0" eb="2">
      <t>タイリョク</t>
    </rPh>
    <rPh sb="2" eb="4">
      <t>ネンレイ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</si>
  <si>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</si>
  <si>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</si>
  <si>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</si>
  <si>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</si>
  <si>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歳～</t>
  </si>
  <si>
    <t>歳</t>
  </si>
  <si>
    <t>総合判定</t>
    <rPh sb="0" eb="2">
      <t>ソウゴウ</t>
    </rPh>
    <rPh sb="2" eb="4">
      <t>ハンテイ</t>
    </rPh>
    <phoneticPr fontId="1"/>
  </si>
  <si>
    <t>判定</t>
    <rPh sb="0" eb="2">
      <t>ハンテイ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</si>
</sst>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0" tint="-4.9989318521683403E-2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3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26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left" vertical="center"/>
    </xf>
    <xf numFmtId="0" fontId="0" fillId="0" borderId="31" xfId="0" applyBorder="1">
      <alignment vertical="center"/>
    </xf>
    <xf numFmtId="0" fontId="0" fillId="0" borderId="20" xfId="0" applyBorder="1">
      <alignment vertical="center"/>
    </xf>
    <xf numFmtId="0" fontId="0" fillId="0" borderId="36" xfId="0" applyBorder="1">
      <alignment vertical="center"/>
    </xf>
    <xf numFmtId="0" fontId="0" fillId="0" borderId="40" xfId="0" applyBorder="1">
      <alignment vertical="center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31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11" fontId="0" fillId="0" borderId="51" xfId="0" applyNumberFormat="1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1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6" xfId="0" applyBorder="1">
      <alignment vertical="center"/>
    </xf>
    <xf numFmtId="0" fontId="0" fillId="0" borderId="35" xfId="0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2" fontId="0" fillId="0" borderId="1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7" xfId="0" applyBorder="1">
      <alignment vertical="center"/>
    </xf>
    <xf numFmtId="0" fontId="0" fillId="0" borderId="66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32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2" fillId="0" borderId="30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0" fillId="0" borderId="71" xfId="0" applyBorder="1" applyAlignment="1">
      <alignment vertical="center" shrinkToFit="1"/>
    </xf>
    <xf numFmtId="0" fontId="0" fillId="0" borderId="72" xfId="0" applyBorder="1" applyAlignment="1">
      <alignment horizontal="center" vertical="center"/>
    </xf>
    <xf numFmtId="2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2" fillId="0" borderId="6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8"/>
  <sheetViews>
    <sheetView tabSelected="1" zoomScaleNormal="100" workbookViewId="0">
      <selection activeCell="X10" sqref="X10"/>
    </sheetView>
  </sheetViews>
  <sheetFormatPr defaultRowHeight="13.5"/>
  <cols>
    <col min="1" max="1" width="4.75" customWidth="1"/>
    <col min="2" max="5" width="7.625" customWidth="1"/>
    <col min="6" max="8" width="8.625" customWidth="1"/>
    <col min="9" max="10" width="7.25" customWidth="1"/>
    <col min="11" max="11" width="4" customWidth="1"/>
    <col min="12" max="12" width="11.375" customWidth="1"/>
    <col min="13" max="13" width="5.375" customWidth="1"/>
    <col min="14" max="14" width="5.75" customWidth="1"/>
    <col min="15" max="16" width="4.875" customWidth="1"/>
    <col min="17" max="17" width="11.5" customWidth="1"/>
    <col min="18" max="18" width="5.25" customWidth="1"/>
    <col min="19" max="19" width="5.375" customWidth="1"/>
    <col min="20" max="20" width="4.375" customWidth="1"/>
    <col min="21" max="21" width="4.25" customWidth="1"/>
    <col min="22" max="22" width="3" customWidth="1"/>
  </cols>
  <sheetData>
    <row r="1" spans="1:22" ht="18" thickTop="1">
      <c r="A1" s="99" t="s">
        <v>0</v>
      </c>
      <c r="K1" s="109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1"/>
    </row>
    <row r="2" spans="1:22" ht="23.25" customHeight="1">
      <c r="A2" t="s">
        <v>1</v>
      </c>
      <c r="K2" s="132" t="s">
        <v>293</v>
      </c>
      <c r="L2" s="133"/>
      <c r="N2" s="127" t="s">
        <v>294</v>
      </c>
      <c r="O2" s="135"/>
      <c r="P2" s="136"/>
      <c r="Q2" s="137"/>
      <c r="R2" s="12" t="s">
        <v>295</v>
      </c>
      <c r="S2" s="2"/>
      <c r="T2" s="12" t="s">
        <v>296</v>
      </c>
      <c r="U2" s="2"/>
      <c r="V2" s="112"/>
    </row>
    <row r="3" spans="1:22" ht="14.25" thickBot="1">
      <c r="A3" t="s">
        <v>2</v>
      </c>
      <c r="K3" s="113"/>
      <c r="L3" s="33"/>
      <c r="V3" s="112"/>
    </row>
    <row r="4" spans="1:22" ht="14.25" thickBot="1">
      <c r="A4" s="101" t="s">
        <v>3</v>
      </c>
      <c r="B4" s="102" t="s">
        <v>4</v>
      </c>
      <c r="C4" s="102" t="s">
        <v>5</v>
      </c>
      <c r="D4" s="102" t="s">
        <v>6</v>
      </c>
      <c r="E4" s="102" t="s">
        <v>7</v>
      </c>
      <c r="F4" s="102" t="s">
        <v>8</v>
      </c>
      <c r="G4" s="102" t="s">
        <v>9</v>
      </c>
      <c r="H4" s="102" t="s">
        <v>10</v>
      </c>
      <c r="I4" s="103" t="s">
        <v>3</v>
      </c>
      <c r="K4" s="113"/>
      <c r="L4" t="s">
        <v>309</v>
      </c>
      <c r="Q4" t="s">
        <v>310</v>
      </c>
      <c r="V4" s="112"/>
    </row>
    <row r="5" spans="1:22" ht="14.25" thickTop="1">
      <c r="A5" s="5">
        <v>10</v>
      </c>
      <c r="B5" s="104" t="s">
        <v>11</v>
      </c>
      <c r="C5" s="104" t="s">
        <v>21</v>
      </c>
      <c r="D5" s="104" t="s">
        <v>22</v>
      </c>
      <c r="E5" s="104" t="s">
        <v>23</v>
      </c>
      <c r="F5" s="104" t="s">
        <v>57</v>
      </c>
      <c r="G5" s="104" t="s">
        <v>24</v>
      </c>
      <c r="H5" s="104" t="s">
        <v>25</v>
      </c>
      <c r="I5" s="6">
        <v>10</v>
      </c>
      <c r="K5" s="113"/>
      <c r="L5" s="2" t="s">
        <v>304</v>
      </c>
      <c r="M5" s="2" t="s">
        <v>305</v>
      </c>
      <c r="N5" s="2" t="s">
        <v>306</v>
      </c>
      <c r="Q5" s="2" t="s">
        <v>304</v>
      </c>
      <c r="R5" s="2" t="s">
        <v>305</v>
      </c>
      <c r="S5" s="2" t="s">
        <v>306</v>
      </c>
      <c r="V5" s="112"/>
    </row>
    <row r="6" spans="1:22">
      <c r="A6" s="7">
        <v>9</v>
      </c>
      <c r="B6" s="2" t="s">
        <v>12</v>
      </c>
      <c r="C6" s="2" t="s">
        <v>32</v>
      </c>
      <c r="D6" s="2" t="s">
        <v>40</v>
      </c>
      <c r="E6" s="2" t="s">
        <v>48</v>
      </c>
      <c r="F6" s="12" t="s">
        <v>56</v>
      </c>
      <c r="G6" s="2" t="s">
        <v>65</v>
      </c>
      <c r="H6" s="2" t="s">
        <v>73</v>
      </c>
      <c r="I6" s="8">
        <v>9</v>
      </c>
      <c r="K6" s="113"/>
      <c r="L6" s="1" t="s">
        <v>297</v>
      </c>
      <c r="M6" s="1"/>
      <c r="N6" s="1" t="str">
        <f>IF(M6="","",IF(OR($S$2="",$S$2="女"),"",Sheet2!AE2))</f>
        <v/>
      </c>
      <c r="Q6" s="1" t="s">
        <v>297</v>
      </c>
      <c r="R6" s="1"/>
      <c r="S6" s="1" t="str">
        <f>IF(R6="","",IF(OR($S$2="",$S$2="男"),"",Sheet2!AE15))</f>
        <v/>
      </c>
      <c r="V6" s="112"/>
    </row>
    <row r="7" spans="1:22">
      <c r="A7" s="7">
        <v>8</v>
      </c>
      <c r="B7" s="2" t="s">
        <v>13</v>
      </c>
      <c r="C7" s="2" t="s">
        <v>33</v>
      </c>
      <c r="D7" s="2" t="s">
        <v>41</v>
      </c>
      <c r="E7" s="2" t="s">
        <v>49</v>
      </c>
      <c r="F7" s="12" t="s">
        <v>58</v>
      </c>
      <c r="G7" s="2" t="s">
        <v>66</v>
      </c>
      <c r="H7" s="2" t="s">
        <v>74</v>
      </c>
      <c r="I7" s="8">
        <v>8</v>
      </c>
      <c r="K7" s="113"/>
      <c r="L7" s="1" t="s">
        <v>298</v>
      </c>
      <c r="M7" s="1"/>
      <c r="N7" s="1" t="str">
        <f>IF(M7="","",IF(OR($S$2="",$S$2="女"),"",Sheet2!AE3))</f>
        <v/>
      </c>
      <c r="Q7" s="1" t="s">
        <v>298</v>
      </c>
      <c r="R7" s="1"/>
      <c r="S7" s="1" t="str">
        <f>IF(R7="","",IF(OR($S$2="",$S$2="男"),"",Sheet2!AE16))</f>
        <v/>
      </c>
      <c r="V7" s="112"/>
    </row>
    <row r="8" spans="1:22">
      <c r="A8" s="7">
        <v>7</v>
      </c>
      <c r="B8" s="2" t="s">
        <v>14</v>
      </c>
      <c r="C8" s="2" t="s">
        <v>34</v>
      </c>
      <c r="D8" s="2" t="s">
        <v>42</v>
      </c>
      <c r="E8" s="2" t="s">
        <v>50</v>
      </c>
      <c r="F8" s="12" t="s">
        <v>59</v>
      </c>
      <c r="G8" s="2" t="s">
        <v>67</v>
      </c>
      <c r="H8" s="2" t="s">
        <v>79</v>
      </c>
      <c r="I8" s="8">
        <v>7</v>
      </c>
      <c r="K8" s="113"/>
      <c r="L8" s="1" t="s">
        <v>299</v>
      </c>
      <c r="M8" s="1"/>
      <c r="N8" s="1" t="str">
        <f>IF(M8="","",IF(OR($S$2="",$S$2="女"),"",Sheet2!AE4))</f>
        <v/>
      </c>
      <c r="Q8" s="1" t="s">
        <v>299</v>
      </c>
      <c r="R8" s="1"/>
      <c r="S8" s="1" t="str">
        <f>IF(R8="","",IF(OR($S$2="",$S$2="男"),"",Sheet2!AE17))</f>
        <v/>
      </c>
      <c r="V8" s="112"/>
    </row>
    <row r="9" spans="1:22">
      <c r="A9" s="7">
        <v>6</v>
      </c>
      <c r="B9" s="2" t="s">
        <v>15</v>
      </c>
      <c r="C9" s="2" t="s">
        <v>35</v>
      </c>
      <c r="D9" s="2" t="s">
        <v>43</v>
      </c>
      <c r="E9" s="2" t="s">
        <v>51</v>
      </c>
      <c r="F9" s="12" t="s">
        <v>60</v>
      </c>
      <c r="G9" s="2" t="s">
        <v>68</v>
      </c>
      <c r="H9" s="2" t="s">
        <v>80</v>
      </c>
      <c r="I9" s="8">
        <v>6</v>
      </c>
      <c r="K9" s="113"/>
      <c r="L9" s="1" t="s">
        <v>300</v>
      </c>
      <c r="M9" s="1"/>
      <c r="N9" s="1" t="str">
        <f>IF(M9="","",IF(OR($S$2="",$S$2="女"),"",Sheet2!AE5))</f>
        <v/>
      </c>
      <c r="Q9" s="1" t="s">
        <v>300</v>
      </c>
      <c r="R9" s="1"/>
      <c r="S9" s="1" t="str">
        <f>IF(R9="","",IF(OR($S$2="",$S$2="男"),"",Sheet2!AE18))</f>
        <v/>
      </c>
      <c r="V9" s="112"/>
    </row>
    <row r="10" spans="1:22">
      <c r="A10" s="7">
        <v>5</v>
      </c>
      <c r="B10" s="2" t="s">
        <v>16</v>
      </c>
      <c r="C10" s="2" t="s">
        <v>36</v>
      </c>
      <c r="D10" s="2" t="s">
        <v>44</v>
      </c>
      <c r="E10" s="2" t="s">
        <v>52</v>
      </c>
      <c r="F10" s="12" t="s">
        <v>61</v>
      </c>
      <c r="G10" s="2" t="s">
        <v>69</v>
      </c>
      <c r="H10" s="2" t="s">
        <v>75</v>
      </c>
      <c r="I10" s="8">
        <v>5</v>
      </c>
      <c r="K10" s="113"/>
      <c r="L10" s="1" t="s">
        <v>301</v>
      </c>
      <c r="M10" s="100"/>
      <c r="N10" s="1" t="str">
        <f>IF(M10="","",IF(OR($S$2="",$S$2="女"),"",Sheet2!AE6))</f>
        <v/>
      </c>
      <c r="Q10" s="1" t="s">
        <v>301</v>
      </c>
      <c r="R10" s="100"/>
      <c r="S10" s="1" t="str">
        <f>IF(R10="","",IF(OR($S$2="",$S$2="男"),"",Sheet2!AE19))</f>
        <v/>
      </c>
      <c r="V10" s="112"/>
    </row>
    <row r="11" spans="1:22">
      <c r="A11" s="7">
        <v>4</v>
      </c>
      <c r="B11" s="2" t="s">
        <v>17</v>
      </c>
      <c r="C11" s="2" t="s">
        <v>37</v>
      </c>
      <c r="D11" s="2" t="s">
        <v>45</v>
      </c>
      <c r="E11" s="2" t="s">
        <v>53</v>
      </c>
      <c r="F11" s="12" t="s">
        <v>62</v>
      </c>
      <c r="G11" s="2" t="s">
        <v>70</v>
      </c>
      <c r="H11" s="2" t="s">
        <v>76</v>
      </c>
      <c r="I11" s="8">
        <v>4</v>
      </c>
      <c r="K11" s="113"/>
      <c r="L11" s="1" t="s">
        <v>302</v>
      </c>
      <c r="M11" s="1"/>
      <c r="N11" s="1" t="str">
        <f>IF(M11="","",IF(OR($S$2="",$S$2="女"),"",Sheet2!AE7))</f>
        <v/>
      </c>
      <c r="Q11" s="1" t="s">
        <v>302</v>
      </c>
      <c r="R11" s="1"/>
      <c r="S11" s="1" t="str">
        <f>IF(R11="","",IF(OR($S$2="",$S$2="男"),"",Sheet2!AE20))</f>
        <v/>
      </c>
      <c r="V11" s="112"/>
    </row>
    <row r="12" spans="1:22">
      <c r="A12" s="7">
        <v>3</v>
      </c>
      <c r="B12" s="2" t="s">
        <v>18</v>
      </c>
      <c r="C12" s="2" t="s">
        <v>38</v>
      </c>
      <c r="D12" s="2" t="s">
        <v>46</v>
      </c>
      <c r="E12" s="2" t="s">
        <v>54</v>
      </c>
      <c r="F12" s="12" t="s">
        <v>63</v>
      </c>
      <c r="G12" s="2" t="s">
        <v>71</v>
      </c>
      <c r="H12" s="2" t="s">
        <v>77</v>
      </c>
      <c r="I12" s="8">
        <v>3</v>
      </c>
      <c r="K12" s="113"/>
      <c r="L12" s="1" t="s">
        <v>303</v>
      </c>
      <c r="M12" s="1"/>
      <c r="N12" s="1" t="str">
        <f>IF(M12="","",IF(OR($S$2="",$S$2="女"),"",Sheet2!AE8))</f>
        <v/>
      </c>
      <c r="Q12" s="1" t="s">
        <v>303</v>
      </c>
      <c r="R12" s="1"/>
      <c r="S12" s="1" t="str">
        <f>IF(R12="","",IF(OR($S$2="",$S$2="男"),"",Sheet2!AE21))</f>
        <v/>
      </c>
      <c r="V12" s="112"/>
    </row>
    <row r="13" spans="1:22">
      <c r="A13" s="7">
        <v>2</v>
      </c>
      <c r="B13" s="2" t="s">
        <v>19</v>
      </c>
      <c r="C13" s="2" t="s">
        <v>39</v>
      </c>
      <c r="D13" s="2" t="s">
        <v>47</v>
      </c>
      <c r="E13" s="2" t="s">
        <v>55</v>
      </c>
      <c r="F13" s="12" t="s">
        <v>64</v>
      </c>
      <c r="G13" s="2" t="s">
        <v>72</v>
      </c>
      <c r="H13" s="2" t="s">
        <v>78</v>
      </c>
      <c r="I13" s="8">
        <v>2</v>
      </c>
      <c r="K13" s="113"/>
      <c r="M13" s="2" t="s">
        <v>307</v>
      </c>
      <c r="N13" s="1" t="str">
        <f>IF(SUM(N6:N12)=0,"",IF(OR($S$2="",$S$2="女"),"",SUM(N6:N12)))</f>
        <v/>
      </c>
      <c r="R13" s="3" t="s">
        <v>307</v>
      </c>
      <c r="S13" s="1" t="str">
        <f>IF(SUM(S6:S12)=0,"",IF(OR($S$2="",$S$2="男"),"",SUM(S6:S12)))</f>
        <v/>
      </c>
      <c r="V13" s="112"/>
    </row>
    <row r="14" spans="1:22" ht="14.25" thickBot="1">
      <c r="A14" s="9">
        <v>1</v>
      </c>
      <c r="B14" s="126" t="s">
        <v>20</v>
      </c>
      <c r="C14" s="126" t="s">
        <v>26</v>
      </c>
      <c r="D14" s="126" t="s">
        <v>27</v>
      </c>
      <c r="E14" s="126" t="s">
        <v>28</v>
      </c>
      <c r="F14" s="126" t="s">
        <v>29</v>
      </c>
      <c r="G14" s="126" t="s">
        <v>30</v>
      </c>
      <c r="H14" s="126" t="s">
        <v>31</v>
      </c>
      <c r="I14" s="11">
        <v>1</v>
      </c>
      <c r="K14" s="113"/>
      <c r="M14" s="2" t="s">
        <v>316</v>
      </c>
      <c r="N14" s="2" t="str">
        <f>IF(N13="","",Sheet2!$AU$11)</f>
        <v/>
      </c>
      <c r="R14" s="2" t="s">
        <v>316</v>
      </c>
      <c r="S14" s="2" t="str">
        <f>IF(S13="","",Sheet2!$AU$11)</f>
        <v/>
      </c>
      <c r="V14" s="112"/>
    </row>
    <row r="15" spans="1:22">
      <c r="K15" s="113"/>
      <c r="V15" s="112"/>
    </row>
    <row r="16" spans="1:22">
      <c r="K16" s="113"/>
      <c r="L16" s="134" t="s">
        <v>308</v>
      </c>
      <c r="M16" s="134" t="str">
        <f>IF(N13="","",Sheet2!AE10)</f>
        <v/>
      </c>
      <c r="N16" s="134"/>
      <c r="O16" s="134"/>
      <c r="Q16" s="138" t="s">
        <v>308</v>
      </c>
      <c r="R16" s="134" t="str">
        <f>IF(S13="","",Sheet2!AE23)</f>
        <v/>
      </c>
      <c r="S16" s="134"/>
      <c r="T16" s="134"/>
      <c r="V16" s="112"/>
    </row>
    <row r="17" spans="1:22" ht="14.25" thickBot="1">
      <c r="A17" t="s">
        <v>81</v>
      </c>
      <c r="K17" s="113"/>
      <c r="L17" s="134"/>
      <c r="M17" s="134"/>
      <c r="N17" s="134"/>
      <c r="O17" s="134"/>
      <c r="Q17" s="139"/>
      <c r="R17" s="134"/>
      <c r="S17" s="134"/>
      <c r="T17" s="134"/>
      <c r="V17" s="112"/>
    </row>
    <row r="18" spans="1:22" ht="14.25" thickBot="1">
      <c r="A18" s="101" t="s">
        <v>3</v>
      </c>
      <c r="B18" s="102" t="s">
        <v>4</v>
      </c>
      <c r="C18" s="102" t="s">
        <v>5</v>
      </c>
      <c r="D18" s="102" t="s">
        <v>6</v>
      </c>
      <c r="E18" s="102" t="s">
        <v>7</v>
      </c>
      <c r="F18" s="102" t="s">
        <v>8</v>
      </c>
      <c r="G18" s="102" t="s">
        <v>9</v>
      </c>
      <c r="H18" s="102" t="s">
        <v>10</v>
      </c>
      <c r="I18" s="103" t="s">
        <v>3</v>
      </c>
      <c r="K18" s="114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6"/>
    </row>
    <row r="19" spans="1:22" ht="14.25" thickTop="1">
      <c r="A19" s="5">
        <v>10</v>
      </c>
      <c r="B19" s="104" t="s">
        <v>82</v>
      </c>
      <c r="C19" s="104" t="s">
        <v>91</v>
      </c>
      <c r="D19" s="104" t="s">
        <v>22</v>
      </c>
      <c r="E19" s="104" t="s">
        <v>106</v>
      </c>
      <c r="F19" s="104" t="s">
        <v>115</v>
      </c>
      <c r="G19" s="104" t="s">
        <v>125</v>
      </c>
      <c r="H19" s="104" t="s">
        <v>135</v>
      </c>
      <c r="I19" s="6">
        <v>10</v>
      </c>
    </row>
    <row r="20" spans="1:22">
      <c r="A20" s="7">
        <v>9</v>
      </c>
      <c r="B20" s="2" t="s">
        <v>83</v>
      </c>
      <c r="C20" s="2" t="s">
        <v>92</v>
      </c>
      <c r="D20" s="2" t="s">
        <v>98</v>
      </c>
      <c r="E20" s="2" t="s">
        <v>107</v>
      </c>
      <c r="F20" s="12" t="s">
        <v>116</v>
      </c>
      <c r="G20" s="2" t="s">
        <v>126</v>
      </c>
      <c r="H20" s="2" t="s">
        <v>136</v>
      </c>
      <c r="I20" s="8">
        <v>9</v>
      </c>
    </row>
    <row r="21" spans="1:22">
      <c r="A21" s="7">
        <v>8</v>
      </c>
      <c r="B21" s="2" t="s">
        <v>84</v>
      </c>
      <c r="C21" s="2" t="s">
        <v>93</v>
      </c>
      <c r="D21" s="2" t="s">
        <v>99</v>
      </c>
      <c r="E21" s="2" t="s">
        <v>108</v>
      </c>
      <c r="F21" s="12" t="s">
        <v>117</v>
      </c>
      <c r="G21" s="2" t="s">
        <v>127</v>
      </c>
      <c r="H21" s="2" t="s">
        <v>137</v>
      </c>
      <c r="I21" s="8">
        <v>8</v>
      </c>
    </row>
    <row r="22" spans="1:22">
      <c r="A22" s="7">
        <v>7</v>
      </c>
      <c r="B22" s="2" t="s">
        <v>85</v>
      </c>
      <c r="C22" s="2" t="s">
        <v>94</v>
      </c>
      <c r="D22" s="2" t="s">
        <v>100</v>
      </c>
      <c r="E22" s="2" t="s">
        <v>109</v>
      </c>
      <c r="F22" s="12" t="s">
        <v>118</v>
      </c>
      <c r="G22" s="2" t="s">
        <v>128</v>
      </c>
      <c r="H22" s="2" t="s">
        <v>138</v>
      </c>
      <c r="I22" s="8">
        <v>7</v>
      </c>
    </row>
    <row r="23" spans="1:22">
      <c r="A23" s="7">
        <v>6</v>
      </c>
      <c r="B23" s="2" t="s">
        <v>86</v>
      </c>
      <c r="C23" s="2" t="s">
        <v>37</v>
      </c>
      <c r="D23" s="2" t="s">
        <v>101</v>
      </c>
      <c r="E23" s="2" t="s">
        <v>110</v>
      </c>
      <c r="F23" s="12" t="s">
        <v>119</v>
      </c>
      <c r="G23" s="2" t="s">
        <v>129</v>
      </c>
      <c r="H23" s="2" t="s">
        <v>139</v>
      </c>
      <c r="I23" s="8">
        <v>6</v>
      </c>
    </row>
    <row r="24" spans="1:22" ht="14.25" thickBot="1">
      <c r="A24" s="7">
        <v>5</v>
      </c>
      <c r="B24" s="2" t="s">
        <v>87</v>
      </c>
      <c r="C24" s="2" t="s">
        <v>38</v>
      </c>
      <c r="D24" s="2" t="s">
        <v>102</v>
      </c>
      <c r="E24" s="2" t="s">
        <v>103</v>
      </c>
      <c r="F24" s="12" t="s">
        <v>120</v>
      </c>
      <c r="G24" s="2" t="s">
        <v>130</v>
      </c>
      <c r="H24" s="2" t="s">
        <v>140</v>
      </c>
      <c r="I24" s="8">
        <v>5</v>
      </c>
      <c r="N24" s="20" t="s">
        <v>207</v>
      </c>
    </row>
    <row r="25" spans="1:22">
      <c r="A25" s="7">
        <v>4</v>
      </c>
      <c r="B25" s="2" t="s">
        <v>88</v>
      </c>
      <c r="C25" s="2" t="s">
        <v>39</v>
      </c>
      <c r="D25" s="2" t="s">
        <v>103</v>
      </c>
      <c r="E25" s="2" t="s">
        <v>111</v>
      </c>
      <c r="F25" s="12" t="s">
        <v>121</v>
      </c>
      <c r="G25" s="2" t="s">
        <v>131</v>
      </c>
      <c r="H25" s="2" t="s">
        <v>141</v>
      </c>
      <c r="I25" s="8">
        <v>4</v>
      </c>
      <c r="N25" s="68" t="s">
        <v>206</v>
      </c>
      <c r="O25" s="107"/>
      <c r="P25" s="108"/>
      <c r="Q25" s="140" t="s">
        <v>224</v>
      </c>
      <c r="R25" s="141"/>
    </row>
    <row r="26" spans="1:22">
      <c r="A26" s="7">
        <v>3</v>
      </c>
      <c r="B26" s="2" t="s">
        <v>35</v>
      </c>
      <c r="C26" s="2" t="s">
        <v>95</v>
      </c>
      <c r="D26" s="2" t="s">
        <v>54</v>
      </c>
      <c r="E26" s="2" t="s">
        <v>112</v>
      </c>
      <c r="F26" s="12" t="s">
        <v>122</v>
      </c>
      <c r="G26" s="2" t="s">
        <v>132</v>
      </c>
      <c r="H26" s="2" t="s">
        <v>142</v>
      </c>
      <c r="I26" s="8">
        <v>3</v>
      </c>
      <c r="N26" s="53">
        <v>46</v>
      </c>
      <c r="O26" s="17" t="s">
        <v>208</v>
      </c>
      <c r="P26" s="18"/>
      <c r="Q26" s="135" t="s">
        <v>212</v>
      </c>
      <c r="R26" s="142"/>
    </row>
    <row r="27" spans="1:22">
      <c r="A27" s="7">
        <v>2</v>
      </c>
      <c r="B27" s="2" t="s">
        <v>89</v>
      </c>
      <c r="C27" s="2" t="s">
        <v>96</v>
      </c>
      <c r="D27" s="2" t="s">
        <v>104</v>
      </c>
      <c r="E27" s="2" t="s">
        <v>113</v>
      </c>
      <c r="F27" s="12" t="s">
        <v>123</v>
      </c>
      <c r="G27" s="2" t="s">
        <v>133</v>
      </c>
      <c r="H27" s="2" t="s">
        <v>143</v>
      </c>
      <c r="I27" s="8">
        <v>2</v>
      </c>
      <c r="N27" s="53">
        <v>43</v>
      </c>
      <c r="O27" s="19" t="s">
        <v>211</v>
      </c>
      <c r="P27" s="29">
        <v>45</v>
      </c>
      <c r="Q27" s="135" t="s">
        <v>213</v>
      </c>
      <c r="R27" s="142"/>
    </row>
    <row r="28" spans="1:22" ht="14.25" thickBot="1">
      <c r="A28" s="9">
        <v>1</v>
      </c>
      <c r="B28" s="126" t="s">
        <v>90</v>
      </c>
      <c r="C28" s="126" t="s">
        <v>97</v>
      </c>
      <c r="D28" s="126" t="s">
        <v>105</v>
      </c>
      <c r="E28" s="126" t="s">
        <v>114</v>
      </c>
      <c r="F28" s="126" t="s">
        <v>124</v>
      </c>
      <c r="G28" s="126" t="s">
        <v>134</v>
      </c>
      <c r="H28" s="126" t="s">
        <v>144</v>
      </c>
      <c r="I28" s="11">
        <v>1</v>
      </c>
      <c r="N28" s="53">
        <v>40</v>
      </c>
      <c r="O28" s="19" t="s">
        <v>211</v>
      </c>
      <c r="P28" s="29">
        <v>42</v>
      </c>
      <c r="Q28" s="135" t="s">
        <v>214</v>
      </c>
      <c r="R28" s="142"/>
    </row>
    <row r="29" spans="1:22">
      <c r="N29" s="53">
        <v>38</v>
      </c>
      <c r="O29" s="19" t="s">
        <v>211</v>
      </c>
      <c r="P29" s="29">
        <v>39</v>
      </c>
      <c r="Q29" s="135" t="s">
        <v>215</v>
      </c>
      <c r="R29" s="142"/>
    </row>
    <row r="30" spans="1:22" ht="14.25" thickBot="1">
      <c r="A30" t="s">
        <v>145</v>
      </c>
      <c r="B30" s="20"/>
      <c r="N30" s="53">
        <v>36</v>
      </c>
      <c r="O30" s="19" t="s">
        <v>211</v>
      </c>
      <c r="P30" s="29">
        <v>37</v>
      </c>
      <c r="Q30" s="135" t="s">
        <v>216</v>
      </c>
      <c r="R30" s="142"/>
    </row>
    <row r="31" spans="1:22">
      <c r="A31" s="128" t="s">
        <v>146</v>
      </c>
      <c r="B31" s="105" t="s">
        <v>152</v>
      </c>
      <c r="C31" s="42" t="s">
        <v>153</v>
      </c>
      <c r="D31" s="35" t="s">
        <v>154</v>
      </c>
      <c r="E31" s="42" t="s">
        <v>155</v>
      </c>
      <c r="F31" s="35" t="s">
        <v>156</v>
      </c>
      <c r="G31" s="42" t="s">
        <v>157</v>
      </c>
      <c r="H31" s="35" t="s">
        <v>158</v>
      </c>
      <c r="I31" s="42" t="s">
        <v>159</v>
      </c>
      <c r="J31" s="106" t="s">
        <v>160</v>
      </c>
      <c r="K31" s="130" t="s">
        <v>146</v>
      </c>
      <c r="N31" s="53">
        <v>33</v>
      </c>
      <c r="O31" s="19" t="s">
        <v>211</v>
      </c>
      <c r="P31" s="29">
        <v>35</v>
      </c>
      <c r="Q31" s="135" t="s">
        <v>217</v>
      </c>
      <c r="R31" s="142"/>
    </row>
    <row r="32" spans="1:22">
      <c r="A32" s="129"/>
      <c r="B32" s="13" t="s">
        <v>161</v>
      </c>
      <c r="C32" s="16" t="s">
        <v>162</v>
      </c>
      <c r="D32" s="14" t="s">
        <v>163</v>
      </c>
      <c r="E32" s="16" t="s">
        <v>164</v>
      </c>
      <c r="F32" s="14" t="s">
        <v>165</v>
      </c>
      <c r="G32" s="16" t="s">
        <v>166</v>
      </c>
      <c r="H32" s="14" t="s">
        <v>167</v>
      </c>
      <c r="I32" s="16" t="s">
        <v>168</v>
      </c>
      <c r="J32" s="15" t="s">
        <v>169</v>
      </c>
      <c r="K32" s="131"/>
      <c r="N32" s="53">
        <v>30</v>
      </c>
      <c r="O32" s="19" t="s">
        <v>211</v>
      </c>
      <c r="P32" s="29">
        <v>32</v>
      </c>
      <c r="Q32" s="135" t="s">
        <v>218</v>
      </c>
      <c r="R32" s="142"/>
    </row>
    <row r="33" spans="1:18">
      <c r="A33" s="7" t="s">
        <v>147</v>
      </c>
      <c r="B33" s="12" t="s">
        <v>170</v>
      </c>
      <c r="C33" s="12" t="s">
        <v>171</v>
      </c>
      <c r="D33" s="12" t="s">
        <v>171</v>
      </c>
      <c r="E33" s="12" t="s">
        <v>172</v>
      </c>
      <c r="F33" s="12" t="s">
        <v>173</v>
      </c>
      <c r="G33" s="12" t="s">
        <v>174</v>
      </c>
      <c r="H33" s="12" t="s">
        <v>175</v>
      </c>
      <c r="I33" s="12" t="s">
        <v>176</v>
      </c>
      <c r="J33" s="12" t="s">
        <v>177</v>
      </c>
      <c r="K33" s="8" t="s">
        <v>147</v>
      </c>
      <c r="N33" s="53">
        <v>27</v>
      </c>
      <c r="O33" s="19" t="s">
        <v>211</v>
      </c>
      <c r="P33" s="29">
        <v>29</v>
      </c>
      <c r="Q33" s="135" t="s">
        <v>219</v>
      </c>
      <c r="R33" s="142"/>
    </row>
    <row r="34" spans="1:18">
      <c r="A34" s="7" t="s">
        <v>148</v>
      </c>
      <c r="B34" s="2" t="s">
        <v>186</v>
      </c>
      <c r="C34" s="2" t="s">
        <v>189</v>
      </c>
      <c r="D34" s="2" t="s">
        <v>192</v>
      </c>
      <c r="E34" s="2" t="s">
        <v>195</v>
      </c>
      <c r="F34" s="2" t="s">
        <v>197</v>
      </c>
      <c r="G34" s="2" t="s">
        <v>200</v>
      </c>
      <c r="H34" s="2" t="s">
        <v>202</v>
      </c>
      <c r="I34" s="2" t="s">
        <v>188</v>
      </c>
      <c r="J34" s="2" t="s">
        <v>199</v>
      </c>
      <c r="K34" s="8" t="s">
        <v>148</v>
      </c>
      <c r="N34" s="53">
        <v>25</v>
      </c>
      <c r="O34" s="19" t="s">
        <v>211</v>
      </c>
      <c r="P34" s="29">
        <v>26</v>
      </c>
      <c r="Q34" s="135" t="s">
        <v>220</v>
      </c>
      <c r="R34" s="142"/>
    </row>
    <row r="35" spans="1:18">
      <c r="A35" s="7" t="s">
        <v>149</v>
      </c>
      <c r="B35" s="2" t="s">
        <v>187</v>
      </c>
      <c r="C35" s="2" t="s">
        <v>190</v>
      </c>
      <c r="D35" s="2" t="s">
        <v>193</v>
      </c>
      <c r="E35" s="2" t="s">
        <v>196</v>
      </c>
      <c r="F35" s="2" t="s">
        <v>198</v>
      </c>
      <c r="G35" s="2" t="s">
        <v>188</v>
      </c>
      <c r="H35" s="2" t="s">
        <v>46</v>
      </c>
      <c r="I35" s="2" t="s">
        <v>203</v>
      </c>
      <c r="J35" s="2" t="s">
        <v>204</v>
      </c>
      <c r="K35" s="8" t="s">
        <v>149</v>
      </c>
      <c r="N35" s="53">
        <v>22</v>
      </c>
      <c r="O35" s="19" t="s">
        <v>211</v>
      </c>
      <c r="P35" s="29">
        <v>24</v>
      </c>
      <c r="Q35" s="135" t="s">
        <v>221</v>
      </c>
      <c r="R35" s="142"/>
    </row>
    <row r="36" spans="1:18">
      <c r="A36" s="7" t="s">
        <v>150</v>
      </c>
      <c r="B36" s="2" t="s">
        <v>188</v>
      </c>
      <c r="C36" s="2" t="s">
        <v>191</v>
      </c>
      <c r="D36" s="2" t="s">
        <v>194</v>
      </c>
      <c r="E36" s="2" t="s">
        <v>194</v>
      </c>
      <c r="F36" s="2" t="s">
        <v>199</v>
      </c>
      <c r="G36" s="2" t="s">
        <v>201</v>
      </c>
      <c r="H36" s="2" t="s">
        <v>47</v>
      </c>
      <c r="I36" s="2" t="s">
        <v>71</v>
      </c>
      <c r="J36" s="2" t="s">
        <v>205</v>
      </c>
      <c r="K36" s="8" t="s">
        <v>150</v>
      </c>
      <c r="N36" s="53">
        <v>20</v>
      </c>
      <c r="O36" s="19" t="s">
        <v>211</v>
      </c>
      <c r="P36" s="29">
        <v>21</v>
      </c>
      <c r="Q36" s="135" t="s">
        <v>222</v>
      </c>
      <c r="R36" s="142"/>
    </row>
    <row r="37" spans="1:18" ht="14.25" thickBot="1">
      <c r="A37" s="9" t="s">
        <v>151</v>
      </c>
      <c r="B37" s="10" t="s">
        <v>178</v>
      </c>
      <c r="C37" s="10" t="s">
        <v>179</v>
      </c>
      <c r="D37" s="10" t="s">
        <v>180</v>
      </c>
      <c r="E37" s="10" t="s">
        <v>180</v>
      </c>
      <c r="F37" s="10" t="s">
        <v>181</v>
      </c>
      <c r="G37" s="10" t="s">
        <v>182</v>
      </c>
      <c r="H37" s="10" t="s">
        <v>183</v>
      </c>
      <c r="I37" s="10" t="s">
        <v>184</v>
      </c>
      <c r="J37" s="10" t="s">
        <v>185</v>
      </c>
      <c r="K37" s="11" t="s">
        <v>151</v>
      </c>
      <c r="N37" s="54">
        <v>19</v>
      </c>
      <c r="O37" s="97" t="s">
        <v>210</v>
      </c>
      <c r="P37" s="48"/>
      <c r="Q37" s="143" t="s">
        <v>223</v>
      </c>
      <c r="R37" s="144"/>
    </row>
    <row r="38" spans="1:18" ht="9" customHeight="1"/>
  </sheetData>
  <mergeCells count="21">
    <mergeCell ref="Q37:R37"/>
    <mergeCell ref="Q36:R36"/>
    <mergeCell ref="Q35:R35"/>
    <mergeCell ref="Q34:R34"/>
    <mergeCell ref="Q33:R33"/>
    <mergeCell ref="A31:A32"/>
    <mergeCell ref="K31:K32"/>
    <mergeCell ref="K2:L2"/>
    <mergeCell ref="R16:T17"/>
    <mergeCell ref="O2:Q2"/>
    <mergeCell ref="L16:L17"/>
    <mergeCell ref="M16:O17"/>
    <mergeCell ref="Q16:Q17"/>
    <mergeCell ref="Q25:R25"/>
    <mergeCell ref="Q26:R26"/>
    <mergeCell ref="Q27:R27"/>
    <mergeCell ref="Q28:R28"/>
    <mergeCell ref="Q29:R29"/>
    <mergeCell ref="Q30:R30"/>
    <mergeCell ref="Q31:R31"/>
    <mergeCell ref="Q32:R32"/>
  </mergeCells>
  <phoneticPr fontId="1"/>
  <dataValidations count="1">
    <dataValidation type="list" allowBlank="1" showInputMessage="1" showErrorMessage="1" sqref="S2">
      <formula1>性別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93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3"/>
  <sheetViews>
    <sheetView workbookViewId="0">
      <selection activeCell="AI12" sqref="AI12"/>
    </sheetView>
  </sheetViews>
  <sheetFormatPr defaultRowHeight="13.5"/>
  <cols>
    <col min="1" max="1" width="5.25" customWidth="1"/>
    <col min="2" max="2" width="3.625" customWidth="1"/>
    <col min="3" max="3" width="2.75" customWidth="1"/>
    <col min="4" max="5" width="3.625" customWidth="1"/>
    <col min="6" max="6" width="2.5" customWidth="1"/>
    <col min="7" max="7" width="3.625" customWidth="1"/>
    <col min="8" max="8" width="3.375" customWidth="1"/>
    <col min="9" max="9" width="2.5" customWidth="1"/>
    <col min="10" max="10" width="4.375" customWidth="1"/>
    <col min="11" max="11" width="3.5" customWidth="1"/>
    <col min="12" max="12" width="2.5" customWidth="1"/>
    <col min="13" max="13" width="3.875" customWidth="1"/>
    <col min="14" max="14" width="5" customWidth="1"/>
    <col min="15" max="15" width="2.625" customWidth="1"/>
    <col min="16" max="16" width="4.625" customWidth="1"/>
    <col min="17" max="18" width="3.75" customWidth="1"/>
    <col min="19" max="19" width="3.375" customWidth="1"/>
    <col min="20" max="20" width="4" customWidth="1"/>
    <col min="21" max="21" width="3.375" customWidth="1"/>
    <col min="22" max="22" width="4.125" customWidth="1"/>
    <col min="23" max="23" width="4.625" customWidth="1"/>
    <col min="24" max="24" width="4.125" customWidth="1"/>
    <col min="25" max="26" width="3.5" customWidth="1"/>
    <col min="27" max="27" width="4.625" customWidth="1"/>
    <col min="28" max="28" width="3.5" customWidth="1"/>
    <col min="29" max="29" width="11.375" customWidth="1"/>
    <col min="30" max="30" width="6.125" customWidth="1"/>
    <col min="31" max="31" width="11.25" bestFit="1" customWidth="1"/>
    <col min="32" max="32" width="4.5" customWidth="1"/>
    <col min="33" max="33" width="3.625" customWidth="1"/>
    <col min="34" max="34" width="3.5" bestFit="1" customWidth="1"/>
    <col min="35" max="35" width="11.25" bestFit="1" customWidth="1"/>
    <col min="36" max="36" width="1.5" customWidth="1"/>
    <col min="37" max="37" width="5.875" bestFit="1" customWidth="1"/>
    <col min="38" max="38" width="6.125" customWidth="1"/>
    <col min="39" max="39" width="5.875" customWidth="1"/>
    <col min="40" max="40" width="4.625" customWidth="1"/>
    <col min="41" max="42" width="3" customWidth="1"/>
    <col min="43" max="43" width="3.375" customWidth="1"/>
    <col min="44" max="44" width="3" customWidth="1"/>
    <col min="45" max="45" width="2.5" customWidth="1"/>
    <col min="46" max="46" width="3" customWidth="1"/>
    <col min="47" max="47" width="3.5" customWidth="1"/>
    <col min="48" max="48" width="2.75" customWidth="1"/>
    <col min="49" max="49" width="3" customWidth="1"/>
    <col min="50" max="50" width="2.875" customWidth="1"/>
    <col min="51" max="51" width="2.625" customWidth="1"/>
    <col min="52" max="52" width="2.875" customWidth="1"/>
    <col min="53" max="53" width="3.25" customWidth="1"/>
    <col min="54" max="54" width="2.375" customWidth="1"/>
    <col min="55" max="55" width="4" customWidth="1"/>
    <col min="56" max="56" width="3" customWidth="1"/>
    <col min="57" max="57" width="2.5" customWidth="1"/>
    <col min="58" max="58" width="2.75" customWidth="1"/>
    <col min="59" max="59" width="3.25" customWidth="1"/>
    <col min="60" max="60" width="2.5" customWidth="1"/>
    <col min="61" max="61" width="2.875" customWidth="1"/>
    <col min="62" max="62" width="3.125" customWidth="1"/>
    <col min="63" max="63" width="2.25" customWidth="1"/>
    <col min="64" max="64" width="2.625" customWidth="1"/>
    <col min="65" max="65" width="3.125" customWidth="1"/>
    <col min="66" max="66" width="2.875" customWidth="1"/>
    <col min="67" max="67" width="3.25" customWidth="1"/>
  </cols>
  <sheetData>
    <row r="1" spans="1:67" ht="14.25" thickBot="1">
      <c r="A1" s="98" t="s">
        <v>0</v>
      </c>
      <c r="AC1" t="s">
        <v>284</v>
      </c>
      <c r="AN1" t="s">
        <v>145</v>
      </c>
    </row>
    <row r="2" spans="1:67">
      <c r="A2" t="s">
        <v>1</v>
      </c>
      <c r="AC2" s="93" t="s">
        <v>277</v>
      </c>
      <c r="AD2" s="51">
        <f>新体力テスト!M6</f>
        <v>0</v>
      </c>
      <c r="AE2" s="94" t="str">
        <f>IF(AD2=0,"",IF(AD2&lt;=B14,1,IF(AND(AD2&gt;=B13,AD2&lt;=D13),2,IF(AND(AD2&gt;=B12,AD2&lt;=D12),3,IF(AND(AD2&gt;=B11,AD2&lt;=D11),4,IF(AND(AD2&gt;=B10,AD2&lt;=D10),5,IF(AND(AD2&gt;=B9,AD2&lt;=D9),6,IF(AND(AD2&gt;=B8,AD2&lt;=D8),7,IF(AND(AD2&gt;=B7,AD2&lt;=D7),8,IF(AND(AD2&gt;=B6,AD2&lt;=D6),9,IF(AD2&gt;=B5,10)))))))))))</f>
        <v/>
      </c>
      <c r="AN2" s="146" t="s">
        <v>146</v>
      </c>
      <c r="AO2" s="45">
        <v>20</v>
      </c>
      <c r="AP2" s="49" t="s">
        <v>313</v>
      </c>
      <c r="AQ2" s="43"/>
      <c r="AR2" s="45">
        <v>25</v>
      </c>
      <c r="AS2" s="49" t="s">
        <v>313</v>
      </c>
      <c r="AT2" s="43"/>
      <c r="AU2" s="45">
        <v>30</v>
      </c>
      <c r="AV2" s="49" t="s">
        <v>313</v>
      </c>
      <c r="AW2" s="43"/>
      <c r="AX2" s="45">
        <v>35</v>
      </c>
      <c r="AY2" s="49" t="s">
        <v>313</v>
      </c>
      <c r="AZ2" s="43"/>
      <c r="BA2" s="45">
        <v>40</v>
      </c>
      <c r="BB2" s="49" t="s">
        <v>313</v>
      </c>
      <c r="BC2" s="43"/>
      <c r="BD2" s="45">
        <v>45</v>
      </c>
      <c r="BE2" s="49" t="s">
        <v>313</v>
      </c>
      <c r="BF2" s="43"/>
      <c r="BG2" s="45">
        <v>50</v>
      </c>
      <c r="BH2" s="49" t="s">
        <v>313</v>
      </c>
      <c r="BI2" s="43"/>
      <c r="BJ2" s="45">
        <v>55</v>
      </c>
      <c r="BK2" s="49" t="s">
        <v>313</v>
      </c>
      <c r="BL2" s="43"/>
      <c r="BM2" s="45">
        <v>60</v>
      </c>
      <c r="BN2" s="49" t="s">
        <v>313</v>
      </c>
      <c r="BO2" s="43"/>
    </row>
    <row r="3" spans="1:67" ht="14.25" thickBot="1">
      <c r="A3" t="s">
        <v>2</v>
      </c>
      <c r="AC3" s="37" t="s">
        <v>5</v>
      </c>
      <c r="AD3" s="1">
        <f>新体力テスト!M7</f>
        <v>0</v>
      </c>
      <c r="AE3" s="95" t="str">
        <f>IF(AD3=0,"",IF(AD3&lt;=E14,1,IF(AND(AD3&gt;=E13,AD3&lt;=G13),2,IF(AND(AD3&gt;=E12,AD3&lt;=G12),3,IF(AND(AD3&gt;=E11,AD3&lt;=G11),4,IF(AND(AD3&gt;=E10,AD3&lt;=G10),5,IF(AND(AD3&gt;=E9,AD3&lt;=G9),6,IF(AND(AD3&gt;=E8,AD3&lt;=G8),7,IF(AND(AD3&gt;=E7,AD3&lt;=G7),8,IF(AND(AD3&gt;=E6,AD3&lt;=G6),9,IF(AD3&gt;=E5,10)))))))))))</f>
        <v/>
      </c>
      <c r="AN3" s="147"/>
      <c r="AO3" s="117">
        <v>24</v>
      </c>
      <c r="AP3" s="118" t="s">
        <v>314</v>
      </c>
      <c r="AQ3" s="119"/>
      <c r="AR3" s="117">
        <v>29</v>
      </c>
      <c r="AS3" s="118" t="s">
        <v>314</v>
      </c>
      <c r="AT3" s="119"/>
      <c r="AU3" s="117">
        <v>34</v>
      </c>
      <c r="AV3" s="118" t="s">
        <v>314</v>
      </c>
      <c r="AW3" s="119"/>
      <c r="AX3" s="117">
        <v>39</v>
      </c>
      <c r="AY3" s="118" t="s">
        <v>314</v>
      </c>
      <c r="AZ3" s="119"/>
      <c r="BA3" s="117">
        <v>44</v>
      </c>
      <c r="BB3" s="118" t="s">
        <v>314</v>
      </c>
      <c r="BC3" s="119"/>
      <c r="BD3" s="117">
        <v>49</v>
      </c>
      <c r="BE3" s="118" t="s">
        <v>314</v>
      </c>
      <c r="BF3" s="119"/>
      <c r="BG3" s="117">
        <v>54</v>
      </c>
      <c r="BH3" s="118" t="s">
        <v>314</v>
      </c>
      <c r="BI3" s="119"/>
      <c r="BJ3" s="117">
        <v>59</v>
      </c>
      <c r="BK3" s="118"/>
      <c r="BL3" s="119"/>
      <c r="BM3" s="117">
        <v>64</v>
      </c>
      <c r="BN3" s="118" t="s">
        <v>314</v>
      </c>
      <c r="BO3" s="119"/>
    </row>
    <row r="4" spans="1:67" ht="14.25" thickBot="1">
      <c r="A4" s="21" t="s">
        <v>3</v>
      </c>
      <c r="B4" s="146" t="s">
        <v>4</v>
      </c>
      <c r="C4" s="150"/>
      <c r="D4" s="151"/>
      <c r="E4" s="146" t="s">
        <v>5</v>
      </c>
      <c r="F4" s="150"/>
      <c r="G4" s="151"/>
      <c r="H4" s="81" t="s">
        <v>6</v>
      </c>
      <c r="I4" s="35"/>
      <c r="J4" s="43"/>
      <c r="K4" s="81" t="s">
        <v>7</v>
      </c>
      <c r="L4" s="49"/>
      <c r="M4" s="43"/>
      <c r="N4" s="146" t="s">
        <v>8</v>
      </c>
      <c r="O4" s="150"/>
      <c r="P4" s="151"/>
      <c r="Q4" s="81" t="s">
        <v>282</v>
      </c>
      <c r="R4" s="35"/>
      <c r="S4" s="43"/>
      <c r="T4" s="81" t="s">
        <v>10</v>
      </c>
      <c r="U4" s="49"/>
      <c r="V4" s="43"/>
      <c r="W4" s="4" t="s">
        <v>3</v>
      </c>
      <c r="AC4" s="37" t="s">
        <v>278</v>
      </c>
      <c r="AD4" s="1">
        <f>新体力テスト!M8</f>
        <v>0</v>
      </c>
      <c r="AE4" s="95" t="str">
        <f>IF(AD4=0,"",IF(AD4&lt;=H14,1,IF(AND(AD4&gt;=H13,AD4&lt;=J13),2,IF(AND(AD4&gt;=H12,AD4&lt;=J12),3,IF(AND(H11&gt;=E12,AD4&lt;=J11),4,IF(AND(AD4&gt;=H10,AD4&lt;=J10),5,IF(AND(AD4&gt;=H9,AD4&lt;=J9),6,IF(AND(AD4&gt;=H8,AD4&lt;=J8),7,IF(AND(AD4&gt;=H7,AD4&lt;=J7),8,IF(AND(AD4&gt;=H6,AD4&lt;=J6),9,IF(AD4&gt;=H5,10)))))))))))</f>
        <v/>
      </c>
      <c r="AN4" s="68" t="s">
        <v>147</v>
      </c>
      <c r="AO4" s="58">
        <v>50</v>
      </c>
      <c r="AP4" s="59" t="s">
        <v>208</v>
      </c>
      <c r="AQ4" s="60"/>
      <c r="AR4" s="58">
        <v>49</v>
      </c>
      <c r="AS4" s="59" t="s">
        <v>292</v>
      </c>
      <c r="AT4" s="60"/>
      <c r="AU4" s="58">
        <v>49</v>
      </c>
      <c r="AV4" s="59" t="s">
        <v>292</v>
      </c>
      <c r="AW4" s="60"/>
      <c r="AX4" s="58">
        <v>48</v>
      </c>
      <c r="AY4" s="59" t="s">
        <v>292</v>
      </c>
      <c r="AZ4" s="60"/>
      <c r="BA4" s="58">
        <v>46</v>
      </c>
      <c r="BB4" s="59" t="s">
        <v>292</v>
      </c>
      <c r="BC4" s="60"/>
      <c r="BD4" s="58">
        <v>43</v>
      </c>
      <c r="BE4" s="59" t="s">
        <v>292</v>
      </c>
      <c r="BF4" s="60"/>
      <c r="BG4" s="58">
        <v>40</v>
      </c>
      <c r="BH4" s="59" t="s">
        <v>292</v>
      </c>
      <c r="BI4" s="60"/>
      <c r="BJ4" s="58">
        <v>37</v>
      </c>
      <c r="BK4" s="59" t="s">
        <v>292</v>
      </c>
      <c r="BL4" s="60"/>
      <c r="BM4" s="58">
        <v>33</v>
      </c>
      <c r="BN4" s="59" t="s">
        <v>291</v>
      </c>
      <c r="BO4" s="60"/>
    </row>
    <row r="5" spans="1:67" ht="14.25" thickTop="1">
      <c r="A5" s="22">
        <v>10</v>
      </c>
      <c r="B5" s="69">
        <v>62</v>
      </c>
      <c r="C5" s="70" t="s">
        <v>227</v>
      </c>
      <c r="D5" s="78"/>
      <c r="E5" s="69">
        <v>33</v>
      </c>
      <c r="F5" s="70" t="s">
        <v>231</v>
      </c>
      <c r="G5" s="78"/>
      <c r="H5" s="69">
        <v>61</v>
      </c>
      <c r="I5" s="70" t="s">
        <v>236</v>
      </c>
      <c r="J5" s="78"/>
      <c r="K5" s="69">
        <v>60</v>
      </c>
      <c r="L5" s="70" t="s">
        <v>234</v>
      </c>
      <c r="M5" s="78"/>
      <c r="N5" s="83" t="s">
        <v>238</v>
      </c>
      <c r="O5" s="70" t="s">
        <v>209</v>
      </c>
      <c r="P5" s="78"/>
      <c r="Q5" s="69">
        <v>95</v>
      </c>
      <c r="R5" s="70" t="s">
        <v>274</v>
      </c>
      <c r="S5" s="78"/>
      <c r="T5" s="69">
        <v>260</v>
      </c>
      <c r="U5" s="70" t="s">
        <v>275</v>
      </c>
      <c r="V5" s="71"/>
      <c r="W5" s="25">
        <v>10</v>
      </c>
      <c r="X5" s="33"/>
      <c r="AC5" s="37" t="s">
        <v>279</v>
      </c>
      <c r="AD5" s="1">
        <f>新体力テスト!M9</f>
        <v>0</v>
      </c>
      <c r="AE5" s="95" t="str">
        <f>IF(AD5=0,"",IF(AD5&lt;=K14,1,IF(AND(AD5&gt;=K13,AD5&lt;=M13),2,IF(AND(AD5&gt;=K12,AD5&lt;=M12),3,IF(AND(AD5&gt;=K11,AD5&lt;=M11),4,IF(AND(AD5&gt;=K10,AD5&lt;=M10),5,IF(AND(AD5&gt;=K9,AD5&lt;=M9),6,IF(AND(AD5&gt;=K8,AD5&lt;=M8),7,IF(AND(AD5&gt;=K7,AD5&lt;=M7),8,IF(AND(AD5&gt;=K6,AD5&lt;=M6),9,IF(AD5&gt;=K5,10)))))))))))</f>
        <v/>
      </c>
      <c r="AK5" s="124">
        <v>8.4700000000000006</v>
      </c>
      <c r="AL5" s="125"/>
      <c r="AN5" s="23" t="s">
        <v>148</v>
      </c>
      <c r="AO5" s="61">
        <v>44</v>
      </c>
      <c r="AP5" s="62" t="s">
        <v>289</v>
      </c>
      <c r="AQ5" s="64">
        <v>49</v>
      </c>
      <c r="AR5" s="61">
        <v>43</v>
      </c>
      <c r="AS5" s="62" t="s">
        <v>289</v>
      </c>
      <c r="AT5" s="64">
        <v>48</v>
      </c>
      <c r="AU5" s="61">
        <v>42</v>
      </c>
      <c r="AV5" s="63" t="s">
        <v>289</v>
      </c>
      <c r="AW5" s="64">
        <v>48</v>
      </c>
      <c r="AX5" s="61">
        <v>41</v>
      </c>
      <c r="AY5" s="62" t="s">
        <v>289</v>
      </c>
      <c r="AZ5" s="64">
        <v>47</v>
      </c>
      <c r="BA5" s="61">
        <v>39</v>
      </c>
      <c r="BB5" s="62" t="s">
        <v>289</v>
      </c>
      <c r="BC5" s="64">
        <v>45</v>
      </c>
      <c r="BD5" s="61">
        <v>37</v>
      </c>
      <c r="BE5" s="62" t="s">
        <v>289</v>
      </c>
      <c r="BF5" s="64">
        <v>42</v>
      </c>
      <c r="BG5" s="61">
        <v>33</v>
      </c>
      <c r="BH5" s="62" t="s">
        <v>289</v>
      </c>
      <c r="BI5" s="64">
        <v>39</v>
      </c>
      <c r="BJ5" s="61">
        <v>30</v>
      </c>
      <c r="BK5" s="62" t="s">
        <v>289</v>
      </c>
      <c r="BL5" s="64">
        <v>36</v>
      </c>
      <c r="BM5" s="61">
        <v>26</v>
      </c>
      <c r="BN5" s="62" t="s">
        <v>289</v>
      </c>
      <c r="BO5" s="64">
        <v>32</v>
      </c>
    </row>
    <row r="6" spans="1:67">
      <c r="A6" s="23">
        <v>9</v>
      </c>
      <c r="B6" s="72">
        <v>58</v>
      </c>
      <c r="C6" s="73" t="s">
        <v>226</v>
      </c>
      <c r="D6" s="73">
        <v>61</v>
      </c>
      <c r="E6" s="72">
        <v>30</v>
      </c>
      <c r="F6" s="79" t="s">
        <v>226</v>
      </c>
      <c r="G6" s="73">
        <v>32</v>
      </c>
      <c r="H6" s="72">
        <v>56</v>
      </c>
      <c r="I6" s="73" t="s">
        <v>226</v>
      </c>
      <c r="J6" s="73">
        <v>60</v>
      </c>
      <c r="K6" s="72">
        <v>57</v>
      </c>
      <c r="L6" s="73" t="s">
        <v>226</v>
      </c>
      <c r="M6" s="73">
        <v>59</v>
      </c>
      <c r="N6" s="84" t="s">
        <v>239</v>
      </c>
      <c r="O6" s="73" t="s">
        <v>226</v>
      </c>
      <c r="P6" s="86" t="s">
        <v>248</v>
      </c>
      <c r="Q6" s="88">
        <v>81</v>
      </c>
      <c r="R6" s="86" t="s">
        <v>285</v>
      </c>
      <c r="S6" s="86">
        <v>94</v>
      </c>
      <c r="T6" s="88">
        <v>248</v>
      </c>
      <c r="U6" s="86" t="s">
        <v>285</v>
      </c>
      <c r="V6" s="74">
        <v>259</v>
      </c>
      <c r="W6" s="26">
        <v>9</v>
      </c>
      <c r="X6" s="33"/>
      <c r="AC6" s="37" t="s">
        <v>280</v>
      </c>
      <c r="AD6" s="1">
        <f>新体力テスト!M10</f>
        <v>0</v>
      </c>
      <c r="AE6" s="95" t="str">
        <f>IF(AD6=0,"",IF(AD6&lt;=AK5,10,IF(AND(AD6&gt;=AK6,AD6&lt;=AL6),9,IF(AND(AD6&gt;=AK7,AD6&lt;=AL7),8,IF(AND(AD6&gt;=AK8,AD6&lt;=AL8),7,IF(AND(AD6&gt;=AK9,AD6&lt;=AL9),6,IF(AND(AD6&gt;=AK10,AD6&lt;=AL10),5,IF(AND(AD6&gt;=AK11,AD6&lt;=AL11),4,IF(AND(AD6&gt;=AK12,AD6&lt;=AL12),3,IF(AND(AD6&gt;=AK13,AD6&lt;=AL13),2,IF(AD6&gt;=AK14,1)))))))))))</f>
        <v/>
      </c>
      <c r="AK6" s="124">
        <v>8.48</v>
      </c>
      <c r="AL6" s="125">
        <v>9.41</v>
      </c>
      <c r="AN6" s="23" t="s">
        <v>149</v>
      </c>
      <c r="AO6" s="61">
        <v>37</v>
      </c>
      <c r="AP6" s="62" t="s">
        <v>289</v>
      </c>
      <c r="AQ6" s="64">
        <v>43</v>
      </c>
      <c r="AR6" s="61">
        <v>36</v>
      </c>
      <c r="AS6" s="62" t="s">
        <v>289</v>
      </c>
      <c r="AT6" s="64">
        <v>42</v>
      </c>
      <c r="AU6" s="61">
        <v>35</v>
      </c>
      <c r="AV6" s="63" t="s">
        <v>289</v>
      </c>
      <c r="AW6" s="64">
        <v>41</v>
      </c>
      <c r="AX6" s="61">
        <v>35</v>
      </c>
      <c r="AY6" s="62" t="s">
        <v>289</v>
      </c>
      <c r="AZ6" s="64">
        <v>40</v>
      </c>
      <c r="BA6" s="61">
        <v>33</v>
      </c>
      <c r="BB6" s="62" t="s">
        <v>289</v>
      </c>
      <c r="BC6" s="64">
        <v>38</v>
      </c>
      <c r="BD6" s="61">
        <v>30</v>
      </c>
      <c r="BE6" s="62" t="s">
        <v>289</v>
      </c>
      <c r="BF6" s="64">
        <v>36</v>
      </c>
      <c r="BG6" s="61">
        <v>27</v>
      </c>
      <c r="BH6" s="62" t="s">
        <v>289</v>
      </c>
      <c r="BI6" s="64">
        <v>32</v>
      </c>
      <c r="BJ6" s="61">
        <v>24</v>
      </c>
      <c r="BK6" s="62" t="s">
        <v>289</v>
      </c>
      <c r="BL6" s="64">
        <v>29</v>
      </c>
      <c r="BM6" s="61">
        <v>20</v>
      </c>
      <c r="BN6" s="62" t="s">
        <v>289</v>
      </c>
      <c r="BO6" s="64">
        <v>25</v>
      </c>
    </row>
    <row r="7" spans="1:67">
      <c r="A7" s="23">
        <v>8</v>
      </c>
      <c r="B7" s="72">
        <v>54</v>
      </c>
      <c r="C7" s="73" t="s">
        <v>226</v>
      </c>
      <c r="D7" s="73">
        <v>57</v>
      </c>
      <c r="E7" s="72">
        <v>27</v>
      </c>
      <c r="F7" s="79" t="s">
        <v>226</v>
      </c>
      <c r="G7" s="73">
        <v>29</v>
      </c>
      <c r="H7" s="72">
        <v>51</v>
      </c>
      <c r="I7" s="73" t="s">
        <v>226</v>
      </c>
      <c r="J7" s="73">
        <v>55</v>
      </c>
      <c r="K7" s="72">
        <v>53</v>
      </c>
      <c r="L7" s="73" t="s">
        <v>226</v>
      </c>
      <c r="M7" s="73">
        <v>56</v>
      </c>
      <c r="N7" s="84" t="s">
        <v>240</v>
      </c>
      <c r="O7" s="73" t="s">
        <v>226</v>
      </c>
      <c r="P7" s="86" t="s">
        <v>249</v>
      </c>
      <c r="Q7" s="88">
        <v>67</v>
      </c>
      <c r="R7" s="86" t="s">
        <v>285</v>
      </c>
      <c r="S7" s="86">
        <v>80</v>
      </c>
      <c r="T7" s="88">
        <v>236</v>
      </c>
      <c r="U7" s="86" t="s">
        <v>285</v>
      </c>
      <c r="V7" s="74">
        <v>247</v>
      </c>
      <c r="W7" s="26">
        <v>8</v>
      </c>
      <c r="X7" s="33"/>
      <c r="AC7" s="37" t="s">
        <v>281</v>
      </c>
      <c r="AD7" s="1">
        <f>新体力テスト!M11</f>
        <v>0</v>
      </c>
      <c r="AE7" s="95" t="str">
        <f>IF(AD7=0,"",IF(AD7&lt;=Q14,1,IF(AND(AD7&gt;=Q13,AD7&lt;=S13),2,IF(AND(AD7&gt;=Q12,AD7&lt;=S12),3,IF(AND(AD7&gt;=Q11,AD7&lt;=S11),4,IF(AND(AD7&gt;=Q10,AD7&lt;=S10),5,IF(AND(AD7&gt;=Q9,AD7&lt;=S9),6,IF(AND(AD7&gt;=Q8,AD7&lt;=S8),7,IF(AND(AD7&gt;=Q7,AD7&lt;=S7),8,IF(AND(AD7&gt;=Q6,AD7&lt;=S6),9,IF(AD7&gt;=Q5,10)))))))))))</f>
        <v/>
      </c>
      <c r="AK7" s="124">
        <v>9.42</v>
      </c>
      <c r="AL7" s="125">
        <v>10.33</v>
      </c>
      <c r="AN7" s="23" t="s">
        <v>150</v>
      </c>
      <c r="AO7" s="61">
        <v>30</v>
      </c>
      <c r="AP7" s="62" t="s">
        <v>289</v>
      </c>
      <c r="AQ7" s="64">
        <v>36</v>
      </c>
      <c r="AR7" s="61">
        <v>29</v>
      </c>
      <c r="AS7" s="62" t="s">
        <v>289</v>
      </c>
      <c r="AT7" s="64">
        <v>35</v>
      </c>
      <c r="AU7" s="61">
        <v>28</v>
      </c>
      <c r="AV7" s="63" t="s">
        <v>289</v>
      </c>
      <c r="AW7" s="64">
        <v>34</v>
      </c>
      <c r="AX7" s="61">
        <v>28</v>
      </c>
      <c r="AY7" s="62" t="s">
        <v>289</v>
      </c>
      <c r="AZ7" s="64">
        <v>34</v>
      </c>
      <c r="BA7" s="61">
        <v>26</v>
      </c>
      <c r="BB7" s="62" t="s">
        <v>289</v>
      </c>
      <c r="BC7" s="64">
        <v>32</v>
      </c>
      <c r="BD7" s="61">
        <v>23</v>
      </c>
      <c r="BE7" s="62" t="s">
        <v>289</v>
      </c>
      <c r="BF7" s="64">
        <v>29</v>
      </c>
      <c r="BG7" s="61">
        <v>21</v>
      </c>
      <c r="BH7" s="62" t="s">
        <v>289</v>
      </c>
      <c r="BI7" s="64">
        <v>26</v>
      </c>
      <c r="BJ7" s="61">
        <v>18</v>
      </c>
      <c r="BK7" s="62" t="s">
        <v>289</v>
      </c>
      <c r="BL7" s="64">
        <v>23</v>
      </c>
      <c r="BM7" s="61">
        <v>15</v>
      </c>
      <c r="BN7" s="62" t="s">
        <v>289</v>
      </c>
      <c r="BO7" s="64">
        <v>19</v>
      </c>
    </row>
    <row r="8" spans="1:67" ht="14.25" thickBot="1">
      <c r="A8" s="23">
        <v>7</v>
      </c>
      <c r="B8" s="72">
        <v>50</v>
      </c>
      <c r="C8" s="73" t="s">
        <v>226</v>
      </c>
      <c r="D8" s="73">
        <v>53</v>
      </c>
      <c r="E8" s="72">
        <v>24</v>
      </c>
      <c r="F8" s="79" t="s">
        <v>226</v>
      </c>
      <c r="G8" s="73">
        <v>26</v>
      </c>
      <c r="H8" s="72">
        <v>47</v>
      </c>
      <c r="I8" s="73" t="s">
        <v>226</v>
      </c>
      <c r="J8" s="73">
        <v>50</v>
      </c>
      <c r="K8" s="72">
        <v>49</v>
      </c>
      <c r="L8" s="73" t="s">
        <v>226</v>
      </c>
      <c r="M8" s="73">
        <v>52</v>
      </c>
      <c r="N8" s="84" t="s">
        <v>241</v>
      </c>
      <c r="O8" s="73" t="s">
        <v>226</v>
      </c>
      <c r="P8" s="86" t="s">
        <v>250</v>
      </c>
      <c r="Q8" s="88">
        <v>54</v>
      </c>
      <c r="R8" s="86" t="s">
        <v>285</v>
      </c>
      <c r="S8" s="86">
        <v>66</v>
      </c>
      <c r="T8" s="88">
        <v>223</v>
      </c>
      <c r="U8" s="86" t="s">
        <v>285</v>
      </c>
      <c r="V8" s="74">
        <v>235</v>
      </c>
      <c r="W8" s="26">
        <v>7</v>
      </c>
      <c r="X8" s="33"/>
      <c r="AC8" s="39" t="s">
        <v>283</v>
      </c>
      <c r="AD8" s="40">
        <f>新体力テスト!M12</f>
        <v>0</v>
      </c>
      <c r="AE8" s="96" t="str">
        <f>IF(AD8=0,"",IF(AD8&lt;=T14,1,IF(AND(AD8&gt;=T13,AD8&lt;=V13),2,IF(AND(AD8&gt;=T12,AD8&lt;=V12),3,IF(AND(AD8&gt;=T11,AD8&lt;=V11),4,IF(AND(AD8&gt;=T10,AD8&lt;=V10),5,IF(AND(AD8&gt;=T9,AD8&lt;=V9),6,IF(AND(AD8&gt;=T8,AD8&lt;=V8),7,IF(AND(AD8&gt;=T7,AD8&lt;=V7),8,IF(AND(AD8&gt;=T6,AD8&lt;=V6),9,IF(AD8&gt;=T5,10)))))))))))</f>
        <v/>
      </c>
      <c r="AK8" s="124">
        <v>10.34</v>
      </c>
      <c r="AL8" s="125">
        <v>11.23</v>
      </c>
      <c r="AN8" s="24" t="s">
        <v>151</v>
      </c>
      <c r="AO8" s="65">
        <v>29</v>
      </c>
      <c r="AP8" s="66" t="s">
        <v>290</v>
      </c>
      <c r="AQ8" s="67"/>
      <c r="AR8" s="65">
        <v>28</v>
      </c>
      <c r="AS8" s="66" t="s">
        <v>290</v>
      </c>
      <c r="AT8" s="67"/>
      <c r="AU8" s="65">
        <v>27</v>
      </c>
      <c r="AV8" s="66" t="s">
        <v>290</v>
      </c>
      <c r="AW8" s="67"/>
      <c r="AX8" s="65">
        <v>27</v>
      </c>
      <c r="AY8" s="66" t="s">
        <v>290</v>
      </c>
      <c r="AZ8" s="67"/>
      <c r="BA8" s="65">
        <v>25</v>
      </c>
      <c r="BB8" s="66" t="s">
        <v>290</v>
      </c>
      <c r="BC8" s="67"/>
      <c r="BD8" s="65">
        <v>22</v>
      </c>
      <c r="BE8" s="66" t="s">
        <v>290</v>
      </c>
      <c r="BF8" s="67"/>
      <c r="BG8" s="65">
        <v>20</v>
      </c>
      <c r="BH8" s="66" t="s">
        <v>290</v>
      </c>
      <c r="BI8" s="67"/>
      <c r="BJ8" s="65">
        <v>17</v>
      </c>
      <c r="BK8" s="66" t="s">
        <v>290</v>
      </c>
      <c r="BL8" s="67"/>
      <c r="BM8" s="65">
        <v>14</v>
      </c>
      <c r="BN8" s="66" t="s">
        <v>290</v>
      </c>
      <c r="BO8" s="67"/>
    </row>
    <row r="9" spans="1:67" ht="14.25" thickBot="1">
      <c r="A9" s="23">
        <v>6</v>
      </c>
      <c r="B9" s="72">
        <v>47</v>
      </c>
      <c r="C9" s="73" t="s">
        <v>226</v>
      </c>
      <c r="D9" s="73">
        <v>49</v>
      </c>
      <c r="E9" s="72">
        <v>21</v>
      </c>
      <c r="F9" s="79" t="s">
        <v>226</v>
      </c>
      <c r="G9" s="73">
        <v>23</v>
      </c>
      <c r="H9" s="72">
        <v>43</v>
      </c>
      <c r="I9" s="73" t="s">
        <v>226</v>
      </c>
      <c r="J9" s="73">
        <v>46</v>
      </c>
      <c r="K9" s="72">
        <v>45</v>
      </c>
      <c r="L9" s="73" t="s">
        <v>226</v>
      </c>
      <c r="M9" s="73">
        <v>48</v>
      </c>
      <c r="N9" s="84" t="s">
        <v>242</v>
      </c>
      <c r="O9" s="73" t="s">
        <v>226</v>
      </c>
      <c r="P9" s="86" t="s">
        <v>251</v>
      </c>
      <c r="Q9" s="88">
        <v>43</v>
      </c>
      <c r="R9" s="86" t="s">
        <v>285</v>
      </c>
      <c r="S9" s="86">
        <v>53</v>
      </c>
      <c r="T9" s="88">
        <v>210</v>
      </c>
      <c r="U9" s="86" t="s">
        <v>285</v>
      </c>
      <c r="V9" s="74">
        <v>222</v>
      </c>
      <c r="W9" s="26">
        <v>6</v>
      </c>
      <c r="X9" s="33"/>
      <c r="AD9" s="31" t="s">
        <v>286</v>
      </c>
      <c r="AE9" s="92">
        <f>SUM(AE2:AE8)</f>
        <v>0</v>
      </c>
      <c r="AK9" s="124">
        <v>11.24</v>
      </c>
      <c r="AL9" s="125">
        <v>12.11</v>
      </c>
    </row>
    <row r="10" spans="1:67" ht="14.25" thickBot="1">
      <c r="A10" s="23">
        <v>5</v>
      </c>
      <c r="B10" s="72">
        <v>44</v>
      </c>
      <c r="C10" s="73" t="s">
        <v>226</v>
      </c>
      <c r="D10" s="73">
        <v>46</v>
      </c>
      <c r="E10" s="72">
        <v>18</v>
      </c>
      <c r="F10" s="79" t="s">
        <v>226</v>
      </c>
      <c r="G10" s="73">
        <v>20</v>
      </c>
      <c r="H10" s="72">
        <v>38</v>
      </c>
      <c r="I10" s="73" t="s">
        <v>226</v>
      </c>
      <c r="J10" s="73">
        <v>42</v>
      </c>
      <c r="K10" s="72">
        <v>41</v>
      </c>
      <c r="L10" s="73" t="s">
        <v>226</v>
      </c>
      <c r="M10" s="73">
        <v>44</v>
      </c>
      <c r="N10" s="84" t="s">
        <v>243</v>
      </c>
      <c r="O10" s="73" t="s">
        <v>226</v>
      </c>
      <c r="P10" s="86" t="s">
        <v>252</v>
      </c>
      <c r="Q10" s="88">
        <v>32</v>
      </c>
      <c r="R10" s="86" t="s">
        <v>285</v>
      </c>
      <c r="S10" s="86">
        <v>42</v>
      </c>
      <c r="T10" s="88">
        <v>195</v>
      </c>
      <c r="U10" s="86" t="s">
        <v>285</v>
      </c>
      <c r="V10" s="74">
        <v>209</v>
      </c>
      <c r="W10" s="26">
        <v>5</v>
      </c>
      <c r="X10" s="33"/>
      <c r="AD10" s="31" t="s">
        <v>287</v>
      </c>
      <c r="AE10" s="32" t="str">
        <f>IF(AE9=0,"",IF(AE9&lt;=AF$43,AI$43,IF(AND(AE9&gt;=AF$42,AE9&lt;=AH$42),AI$42,IF(AND(AE9&gt;=AF$41,AE9&lt;=AH$41),AI$41,IF(AND(AE9&gt;=AF$40,AE9&lt;=AH$40),AI$40,IF(AND(AE9&gt;=AF$39,AE9&lt;=AH$39),AI$39,IF(AND(AE9&gt;=AF$38,AE9&lt;=AH$38),AI$38,IF(AND(AE9&gt;=AF$37,AE9&lt;=AH$37),AI$37,IF(AND(AE9&gt;=AF$36,AE9&lt;=AH$36),AI$36,IF(AND(AE9&gt;=AF$35,AE9&lt;=AH$35),AI$35,IF(AND(AE9&gt;=AF$34,AE9&lt;=AH$34),AI$34,IF(AND(AE9&gt;=AF$33,AE9&lt;=AH$33),AI$33,IF(AE9&gt;=AF$32,AI$32,"")))))))))))))</f>
        <v/>
      </c>
      <c r="AK10" s="124">
        <v>12.12</v>
      </c>
      <c r="AL10" s="125">
        <v>12.56</v>
      </c>
      <c r="AN10" s="2" t="s">
        <v>296</v>
      </c>
      <c r="AO10" s="1" t="s">
        <v>315</v>
      </c>
      <c r="AP10" s="1"/>
      <c r="AQ10" s="1"/>
      <c r="AT10" s="82" t="s">
        <v>296</v>
      </c>
      <c r="AU10" s="121" t="s">
        <v>316</v>
      </c>
      <c r="AW10" t="s">
        <v>311</v>
      </c>
    </row>
    <row r="11" spans="1:67" ht="14.25" thickBot="1">
      <c r="A11" s="23">
        <v>4</v>
      </c>
      <c r="B11" s="72">
        <v>41</v>
      </c>
      <c r="C11" s="73" t="s">
        <v>226</v>
      </c>
      <c r="D11" s="73">
        <v>43</v>
      </c>
      <c r="E11" s="72">
        <v>15</v>
      </c>
      <c r="F11" s="79" t="s">
        <v>226</v>
      </c>
      <c r="G11" s="73">
        <v>17</v>
      </c>
      <c r="H11" s="72">
        <v>33</v>
      </c>
      <c r="I11" s="73" t="s">
        <v>226</v>
      </c>
      <c r="J11" s="73">
        <v>37</v>
      </c>
      <c r="K11" s="72">
        <v>36</v>
      </c>
      <c r="L11" s="73" t="s">
        <v>226</v>
      </c>
      <c r="M11" s="73">
        <v>40</v>
      </c>
      <c r="N11" s="84" t="s">
        <v>244</v>
      </c>
      <c r="O11" s="73" t="s">
        <v>226</v>
      </c>
      <c r="P11" s="86" t="s">
        <v>253</v>
      </c>
      <c r="Q11" s="88">
        <v>24</v>
      </c>
      <c r="R11" s="86" t="s">
        <v>285</v>
      </c>
      <c r="S11" s="86">
        <v>31</v>
      </c>
      <c r="T11" s="88">
        <v>180</v>
      </c>
      <c r="U11" s="86" t="s">
        <v>285</v>
      </c>
      <c r="V11" s="74">
        <v>194</v>
      </c>
      <c r="W11" s="26">
        <v>4</v>
      </c>
      <c r="X11" s="33"/>
      <c r="AK11" s="124">
        <v>12.57</v>
      </c>
      <c r="AL11" s="125">
        <v>13.4</v>
      </c>
      <c r="AM11" t="str">
        <f>IF(AN11="","",$AT$14)</f>
        <v/>
      </c>
      <c r="AN11" s="1" t="str">
        <f>IF(AND($AT$11&gt;=AO$2,$AT$11&lt;=AO$3),$AT$11,"")</f>
        <v/>
      </c>
      <c r="AO11" s="2" t="str">
        <f>IF(AM11=0,"",IF(AND(AN11&gt;=AO$2,AN11&lt;=AO$3,AM11&gt;=AO4),"A",IF(AND(AN11&gt;=AO$2,AN11&lt;=AO$3,AM11&gt;=AO5,AM11&lt;=AQ5),"B",IF(AND(AN11&gt;=AO$2,AN11&lt;=AO$3,AM11&gt;=AO6,AM11&lt;=AQ6),"C",IF(AND(AN11&gt;=AO$2,AN11&lt;=AO$3,AM11&gt;=AO7,AM11&lt;=AQ7),"D",IF(AND(AN11&gt;=AO$2,AN11&lt;=AO$3,AM11&lt;=AO8),"E",""))))))</f>
        <v/>
      </c>
      <c r="AP11" s="1">
        <v>20</v>
      </c>
      <c r="AQ11" s="1">
        <v>24</v>
      </c>
      <c r="AT11" s="32">
        <f>年齢</f>
        <v>0</v>
      </c>
      <c r="AU11" s="120" t="str">
        <f>IF(AND($AT$11&gt;=AP11,$AT$11&lt;=AQ11),AO11,IF(AND($AT$11&gt;=AP12,$AT$11&lt;=AQ12),AO12,IF(AND($AT$11&gt;=AP13,$AT$11&lt;=AQ13),AO13,IF(AND($AT$11&gt;=AP14,$AT$11&lt;=AQ14),AO14,IF(AND($AT$11&gt;=AP15,$AT$11&lt;=AQ15),AO15,IF(AND($AT$11&gt;=AP16,$AT$11&lt;=AQ16),AO16,IF(AND($AT$11&gt;=AP17,$AT$11&lt;=AQ17),AO17,IF(AND($AT$11&gt;=AP18,$AT$11&lt;=AQ18),AO18,IF(AND($AT$11&gt;=AP19,$AT$11&lt;=AQ19),AO19,"")))))))))</f>
        <v/>
      </c>
      <c r="AW11" t="s">
        <v>312</v>
      </c>
    </row>
    <row r="12" spans="1:67" ht="14.25" thickBot="1">
      <c r="A12" s="23">
        <v>3</v>
      </c>
      <c r="B12" s="72">
        <v>37</v>
      </c>
      <c r="C12" s="73" t="s">
        <v>226</v>
      </c>
      <c r="D12" s="73">
        <v>40</v>
      </c>
      <c r="E12" s="72">
        <v>12</v>
      </c>
      <c r="F12" s="79" t="s">
        <v>226</v>
      </c>
      <c r="G12" s="73">
        <v>14</v>
      </c>
      <c r="H12" s="72">
        <v>27</v>
      </c>
      <c r="I12" s="73" t="s">
        <v>226</v>
      </c>
      <c r="J12" s="73">
        <v>32</v>
      </c>
      <c r="K12" s="72">
        <v>31</v>
      </c>
      <c r="L12" s="73" t="s">
        <v>226</v>
      </c>
      <c r="M12" s="73">
        <v>35</v>
      </c>
      <c r="N12" s="84" t="s">
        <v>245</v>
      </c>
      <c r="O12" s="73" t="s">
        <v>226</v>
      </c>
      <c r="P12" s="86" t="s">
        <v>254</v>
      </c>
      <c r="Q12" s="88">
        <v>18</v>
      </c>
      <c r="R12" s="86" t="s">
        <v>285</v>
      </c>
      <c r="S12" s="86">
        <v>23</v>
      </c>
      <c r="T12" s="88">
        <v>162</v>
      </c>
      <c r="U12" s="86" t="s">
        <v>285</v>
      </c>
      <c r="V12" s="74">
        <v>179</v>
      </c>
      <c r="W12" s="26">
        <v>3</v>
      </c>
      <c r="X12" s="33"/>
      <c r="AK12" s="124">
        <v>13.41</v>
      </c>
      <c r="AL12" s="125">
        <v>14.29</v>
      </c>
      <c r="AM12" t="str">
        <f t="shared" ref="AM12:AM19" si="0">IF(AN12="","",$AT$14)</f>
        <v/>
      </c>
      <c r="AN12" s="1" t="str">
        <f>IF(AND($AT$11&gt;=AR$2,$AT$11&lt;=AR$3),$AT$11,"")</f>
        <v/>
      </c>
      <c r="AO12" s="2" t="str">
        <f>IF(AM12=0,"",IF(AND(AN12&gt;=AR$2,AN12&lt;=AR$3,AM12&gt;=AR4),"A",IF(AND(AN12&gt;=AR$2,AN12&lt;=AR$3,AM12&gt;=AR5,AM12&lt;=AT5),"B",IF(AND(AN12&gt;=AR$2,AN12&lt;=AR$3,AM12&gt;=AR6,AM12&lt;=AT6),"C",IF(AND(AN12&gt;=AO$2,AN12&lt;=AR$3,AM12&gt;=AR$7,AM12&lt;=AT$7),"D",IF(AND(AN12&gt;=AR$2,AN12&lt;=AR$3,AM12&lt;=AR$8),"E",""))))))</f>
        <v/>
      </c>
      <c r="AP12" s="1">
        <v>25</v>
      </c>
      <c r="AQ12" s="1">
        <v>29</v>
      </c>
    </row>
    <row r="13" spans="1:67">
      <c r="A13" s="23">
        <v>2</v>
      </c>
      <c r="B13" s="72">
        <v>32</v>
      </c>
      <c r="C13" s="73" t="s">
        <v>226</v>
      </c>
      <c r="D13" s="73">
        <v>36</v>
      </c>
      <c r="E13" s="72">
        <v>9</v>
      </c>
      <c r="F13" s="79" t="s">
        <v>226</v>
      </c>
      <c r="G13" s="73">
        <v>11</v>
      </c>
      <c r="H13" s="72">
        <v>21</v>
      </c>
      <c r="I13" s="73" t="s">
        <v>226</v>
      </c>
      <c r="J13" s="73">
        <v>26</v>
      </c>
      <c r="K13" s="72">
        <v>24</v>
      </c>
      <c r="L13" s="73" t="s">
        <v>226</v>
      </c>
      <c r="M13" s="73">
        <v>30</v>
      </c>
      <c r="N13" s="84" t="s">
        <v>246</v>
      </c>
      <c r="O13" s="73" t="s">
        <v>226</v>
      </c>
      <c r="P13" s="86" t="s">
        <v>255</v>
      </c>
      <c r="Q13" s="88">
        <v>12</v>
      </c>
      <c r="R13" s="86" t="s">
        <v>285</v>
      </c>
      <c r="S13" s="86">
        <v>17</v>
      </c>
      <c r="T13" s="88">
        <v>143</v>
      </c>
      <c r="U13" s="86" t="s">
        <v>285</v>
      </c>
      <c r="V13" s="74">
        <v>161</v>
      </c>
      <c r="W13" s="26">
        <v>2</v>
      </c>
      <c r="X13" s="33"/>
      <c r="AK13" s="124">
        <v>14.3</v>
      </c>
      <c r="AL13" s="125">
        <v>15.27</v>
      </c>
      <c r="AM13" t="str">
        <f t="shared" si="0"/>
        <v/>
      </c>
      <c r="AN13" s="1" t="str">
        <f>IF(AND($AT$11&gt;=AU$2,$AT$11&lt;=AU$3),$AT$11,"")</f>
        <v/>
      </c>
      <c r="AO13" s="2" t="str">
        <f>IF(AM13=0,"",IF(AND(AN13&gt;=AU$2,AN13&lt;=AU$3,AM13&gt;=AU$4),"A",IF(AND(AN13&gt;=AU$2,AN13&lt;=AU$3,AM13&gt;=AU$5,AM13&lt;=AW$5),"B",IF(AND(AN13&gt;=AR$2,AN13&lt;=AU$3,AM13&gt;=AU$6,AM13&lt;=AW$6),"C",IF(AND(AN13&gt;=AU$2,AN13&lt;=AU$3,AM13&gt;=AU$7,AM13&lt;=AW$7),"D",IF(AND(AN13&gt;=AU$2,AN13&lt;=AU$3,AM13&lt;=AU$8),"E",""))))))</f>
        <v/>
      </c>
      <c r="AP13" s="1">
        <v>30</v>
      </c>
      <c r="AQ13" s="1">
        <v>34</v>
      </c>
      <c r="AT13" s="122" t="s">
        <v>306</v>
      </c>
    </row>
    <row r="14" spans="1:67" ht="14.25" thickBot="1">
      <c r="A14" s="24">
        <v>1</v>
      </c>
      <c r="B14" s="75">
        <v>31</v>
      </c>
      <c r="C14" s="76" t="s">
        <v>228</v>
      </c>
      <c r="D14" s="76"/>
      <c r="E14" s="75">
        <v>8</v>
      </c>
      <c r="F14" s="80" t="s">
        <v>233</v>
      </c>
      <c r="G14" s="76"/>
      <c r="H14" s="75">
        <v>20</v>
      </c>
      <c r="I14" s="80" t="s">
        <v>235</v>
      </c>
      <c r="J14" s="76"/>
      <c r="K14" s="75">
        <v>23</v>
      </c>
      <c r="L14" s="80" t="s">
        <v>235</v>
      </c>
      <c r="M14" s="76"/>
      <c r="N14" s="85" t="s">
        <v>247</v>
      </c>
      <c r="O14" s="80" t="s">
        <v>229</v>
      </c>
      <c r="P14" s="87"/>
      <c r="Q14" s="89">
        <v>11</v>
      </c>
      <c r="R14" s="80" t="s">
        <v>233</v>
      </c>
      <c r="S14" s="76"/>
      <c r="T14" s="75">
        <v>142</v>
      </c>
      <c r="U14" s="80" t="s">
        <v>276</v>
      </c>
      <c r="V14" s="77"/>
      <c r="W14" s="28">
        <v>1</v>
      </c>
      <c r="X14" s="33"/>
      <c r="AC14" t="s">
        <v>81</v>
      </c>
      <c r="AK14" s="124">
        <v>15.28</v>
      </c>
      <c r="AL14" s="125"/>
      <c r="AM14" t="str">
        <f t="shared" si="0"/>
        <v/>
      </c>
      <c r="AN14" s="1" t="str">
        <f>IF(AND($AT$11&gt;=AX$2,$AT$11&lt;=AX$3),$AT$11,"")</f>
        <v/>
      </c>
      <c r="AO14" s="2" t="str">
        <f>IF(AM14=0,"",IF(AND(AN14&gt;=AX$2,AN14&lt;=AX$3,AM14&gt;=AX$4),"A",IF(AND(AN14&gt;=AX$2,AN14&lt;=AX$3,AM14&gt;=AX$5,AM14&lt;=AZ$5),"B",IF(AND(AN14&gt;=AX$2,AN14&lt;=AX$3,AM14&gt;=AX$6,AM14&lt;=AZ$6),"C",IF(AND(AN14&gt;=AX$2,AN14&lt;=AX$3,AM14&gt;=AX$7,AM14&lt;=AZ$7),"D",IF(AND(AN14&gt;=AX$2,AN14&lt;=AX$3,AM14&lt;=AX$8),"E",""))))))</f>
        <v/>
      </c>
      <c r="AP14" s="1">
        <v>35</v>
      </c>
      <c r="AQ14" s="1">
        <v>39</v>
      </c>
      <c r="AT14" s="123" t="str">
        <f>IF(AND(新体力テスト!N13="",新体力テスト!S13=""),"",IF(新体力テスト!S2="男",新体力テスト!N13,IF(新体力テスト!S2="女",新体力テスト!S13)))</f>
        <v/>
      </c>
    </row>
    <row r="15" spans="1:67">
      <c r="N15" s="30"/>
      <c r="P15" s="30"/>
      <c r="Q15" s="30"/>
      <c r="R15" s="30"/>
      <c r="AC15" s="93" t="s">
        <v>4</v>
      </c>
      <c r="AD15" s="51">
        <f>新体力テスト!R6</f>
        <v>0</v>
      </c>
      <c r="AE15" s="94" t="str">
        <f>IF(AD15=0,"",IF(AD15&lt;=B27,1,IF(AND(AD15&gt;=B26,AD15&lt;=D26),2,IF(AND(AD15&gt;=B25,AD15&lt;=D25),3,IF(AND(AD15&gt;=B24,AD15&lt;=D24),4,IF(AND(AD15&gt;=B23,AD15&lt;=D23),5,IF(AND(AD15&gt;=B22,AD15&lt;=D22),6,IF(AND(AD15&gt;=B21,AD15&lt;=D21),7,IF(AND(AD15&gt;=B20,AD15&lt;=D20),8,IF(AND(AD15&gt;=B19,AD15&lt;=D19),9,IF(AD15&gt;=B18,10)))))))))))</f>
        <v/>
      </c>
      <c r="AK15" s="125"/>
      <c r="AL15" s="125"/>
      <c r="AM15" t="str">
        <f t="shared" si="0"/>
        <v/>
      </c>
      <c r="AN15" s="1" t="str">
        <f>IF(AND($AT$11&gt;=BA$2,$AT$11&lt;=BA$3),$AT$11,"")</f>
        <v/>
      </c>
      <c r="AO15" s="2" t="str">
        <f>IF(AM15=0,"",IF(AND(AN15&gt;=BA$2,AN15&lt;=BA$3,AM15&gt;=$BA$4),"A",IF(AND(AN15&gt;=BA$2,AN15&lt;=BA$3,AM15&gt;=$BA$5,AM15&lt;=BC$5),"B",IF(AND(AN15&gt;=BA$2,AN15&lt;=BA$3,AM15&gt;=BA$6,AM15&lt;=BC$6),"C",IF(AND(AN15&gt;=BA$2,AN15&lt;=BA$3,AM15&gt;=BA$7,AM15&lt;=BC$7),"D",IF(AND(AN15&gt;=BA$2,AN15&lt;=BA$3,AM15&lt;=BA$8),"E",""))))))</f>
        <v/>
      </c>
      <c r="AP15" s="1">
        <v>40</v>
      </c>
      <c r="AQ15" s="1">
        <v>44</v>
      </c>
    </row>
    <row r="16" spans="1:67" ht="14.25" thickBot="1">
      <c r="A16" t="s">
        <v>81</v>
      </c>
      <c r="N16" s="30"/>
      <c r="P16" s="30"/>
      <c r="Q16" s="30"/>
      <c r="R16" s="30"/>
      <c r="AC16" s="37" t="s">
        <v>5</v>
      </c>
      <c r="AD16" s="1">
        <f>新体力テスト!R7</f>
        <v>0</v>
      </c>
      <c r="AE16" s="95" t="str">
        <f>IF(AD16=0,"",IF(AD16&lt;=E27,1,IF(AND(AD16&gt;=E26,AD16&lt;=G26),2,IF(AND(AD16&gt;=E25,AD16&lt;=G25),3,IF(AND(AD16&gt;=E24,AD16&lt;=G24),4,IF(AND(AD16&gt;=E23,AD16&lt;=G23),5,IF(AND(AD16&gt;=E22,AD16&lt;=G22),6,IF(AND(AD16&gt;=E21,AD16&lt;=G21),7,IF(AND(AD16&gt;=E20,AD16&lt;=G20),8,IF(AND(AD16&gt;=E19,AD16&lt;=G19),9,IF(AD16&gt;=E18,10)))))))))))</f>
        <v/>
      </c>
      <c r="AK16" s="125"/>
      <c r="AL16" s="125"/>
      <c r="AM16" t="str">
        <f t="shared" si="0"/>
        <v/>
      </c>
      <c r="AN16" s="1" t="str">
        <f>IF(AND($AT$11&gt;=BD$2,$AT$11&lt;=BD$3),$AT$11,"")</f>
        <v/>
      </c>
      <c r="AO16" s="2" t="str">
        <f>IF(AND(AN16&gt;=BD$2,AN16&lt;=BD$3,AM16&gt;=BD$4),"A",IF(AND(AN16&gt;=BD$2,AN16&lt;=BD$3,AM16&gt;=BD$5,AM16&lt;=BF$5),"B",IF(AND(AN16&gt;=BD$2,AN16&lt;=BD$3,AM16&gt;=BD$6,AM16&lt;=BF$6),"C",IF(AND(AN16&gt;=BD$2,AN16&lt;=BD$3,AM16&gt;=BD$7,AM16&lt;=BF$7),"D",IF(AND(AN16&gt;=BD$2,AN16&lt;=BD$3,AM16&lt;=BD$8),"E","")))))</f>
        <v/>
      </c>
      <c r="AP16" s="1">
        <v>45</v>
      </c>
      <c r="AQ16" s="1">
        <v>49</v>
      </c>
    </row>
    <row r="17" spans="1:43" ht="14.25" thickBot="1">
      <c r="A17" s="21" t="s">
        <v>3</v>
      </c>
      <c r="B17" s="146" t="s">
        <v>4</v>
      </c>
      <c r="C17" s="150"/>
      <c r="D17" s="151"/>
      <c r="E17" s="146" t="s">
        <v>5</v>
      </c>
      <c r="F17" s="150"/>
      <c r="G17" s="151"/>
      <c r="H17" s="81" t="s">
        <v>6</v>
      </c>
      <c r="I17" s="35"/>
      <c r="J17" s="43"/>
      <c r="K17" s="81" t="s">
        <v>7</v>
      </c>
      <c r="L17" s="49"/>
      <c r="M17" s="43"/>
      <c r="N17" s="146" t="s">
        <v>8</v>
      </c>
      <c r="O17" s="150"/>
      <c r="P17" s="151"/>
      <c r="Q17" s="81" t="s">
        <v>9</v>
      </c>
      <c r="R17" s="35"/>
      <c r="S17" s="43"/>
      <c r="T17" s="81" t="s">
        <v>10</v>
      </c>
      <c r="U17" s="49"/>
      <c r="V17" s="43"/>
      <c r="W17" s="4" t="s">
        <v>3</v>
      </c>
      <c r="AC17" s="37" t="s">
        <v>278</v>
      </c>
      <c r="AD17" s="1">
        <f>新体力テスト!R8</f>
        <v>0</v>
      </c>
      <c r="AE17" s="95" t="str">
        <f>IF(AD17=0,"",IF(AD17&lt;=H27,1,IF(AND(AD17&gt;=H26,AD17&lt;=J26),2,IF(AND(AD17&gt;=H25,AD17&lt;=J25),3,IF(AND(H24&gt;=E25,AD17&lt;=J24),4,IF(AND(AD17&gt;=H23,AD17&lt;=J23),5,IF(AND(AD17&gt;=H22,AD17&lt;=J22),6,IF(AND(AD17&gt;=H21,AD17&lt;=J21),7,IF(AND(AD17&gt;=H20,AD17&lt;=J20),8,IF(AND(AD17&gt;=H19,AD17&lt;=J19),9,IF(AD17&gt;=H18,10)))))))))))</f>
        <v/>
      </c>
      <c r="AK17" s="125"/>
      <c r="AL17" s="125"/>
      <c r="AM17" t="str">
        <f t="shared" si="0"/>
        <v/>
      </c>
      <c r="AN17" s="1" t="str">
        <f>IF(AND($AT$11&gt;=BG$2,$AT$11&lt;=BG$3),$AT$11,"")</f>
        <v/>
      </c>
      <c r="AO17" s="2" t="str">
        <f>IF(AM17=0,"",IF(AND(AN17&gt;=BG$2,AN17&lt;=BG$3,AM17&gt;=BG$4),"A",IF(AND(AN17&gt;=BG$2,AN17&lt;=BG$3,AM17&gt;=BG$5,AM17&lt;=BI$5),"B",IF(AND(AN17&gt;=BG$2,AN17&lt;=BG$3,AM17&gt;=BG$6,AM17&lt;=BI$6),"C",IF(AND(AN17&gt;=BG$2,AN17&lt;=BG$3,AM17&gt;=BG$7,AM17&lt;=BI$7),"D",IF(AND(AN17&gt;=BG$2,AN17&lt;=BG$3,AM17&lt;=BG$8),"E",""))))))</f>
        <v/>
      </c>
      <c r="AP17" s="1">
        <v>50</v>
      </c>
      <c r="AQ17" s="1">
        <v>54</v>
      </c>
    </row>
    <row r="18" spans="1:43" ht="14.25" thickTop="1">
      <c r="A18" s="22">
        <v>10</v>
      </c>
      <c r="B18" s="69">
        <v>39</v>
      </c>
      <c r="C18" s="70" t="s">
        <v>229</v>
      </c>
      <c r="D18" s="78"/>
      <c r="E18" s="69">
        <v>25</v>
      </c>
      <c r="F18" s="70" t="s">
        <v>231</v>
      </c>
      <c r="G18" s="78"/>
      <c r="H18" s="69">
        <v>61</v>
      </c>
      <c r="I18" s="70" t="s">
        <v>236</v>
      </c>
      <c r="J18" s="78"/>
      <c r="K18" s="69">
        <v>52</v>
      </c>
      <c r="L18" s="70" t="s">
        <v>234</v>
      </c>
      <c r="M18" s="78"/>
      <c r="N18" s="90" t="s">
        <v>256</v>
      </c>
      <c r="O18" s="70" t="s">
        <v>230</v>
      </c>
      <c r="P18" s="91"/>
      <c r="Q18" s="90">
        <v>62</v>
      </c>
      <c r="R18" s="70" t="s">
        <v>272</v>
      </c>
      <c r="S18" s="78"/>
      <c r="T18" s="69">
        <v>202</v>
      </c>
      <c r="U18" s="70" t="s">
        <v>275</v>
      </c>
      <c r="V18" s="71"/>
      <c r="W18" s="25">
        <v>10</v>
      </c>
      <c r="X18" s="33"/>
      <c r="AC18" s="37" t="s">
        <v>279</v>
      </c>
      <c r="AD18" s="1">
        <f>新体力テスト!R9</f>
        <v>0</v>
      </c>
      <c r="AE18" s="95" t="str">
        <f>IF(AD18=0,"",IF(AD18&lt;=K27,1,IF(AND(AD18&gt;=K26,AD18&lt;=M26),2,IF(AND(AD18&gt;=K25,AD18&lt;=M25),3,IF(AND(AD18&gt;=K24,AD18&lt;=M24),4,IF(AND(AD18&gt;=K23,AD18&lt;=M23),5,IF(AND(AD18&gt;=K22,AD18&lt;=M22),6,IF(AND(AD18&gt;=K21,AD18&lt;=M21),7,IF(AND(AD18&gt;=K20,AD18&lt;=M20),8,IF(AND(AD18&gt;=K19,AD18&lt;=M19),9,IF(AD18&gt;=K18,10)))))))))))</f>
        <v/>
      </c>
      <c r="AK18" s="124">
        <v>7.14</v>
      </c>
      <c r="AL18" s="125"/>
      <c r="AM18" t="str">
        <f t="shared" si="0"/>
        <v/>
      </c>
      <c r="AN18" s="1" t="str">
        <f>IF(AND($AT$11&gt;=BJ$2,$AT$11&lt;=BJ$3),$AT$11,"")</f>
        <v/>
      </c>
      <c r="AO18" s="2" t="str">
        <f>IF(AM18=0,"",IF(AND(AN18&gt;=BJ$2,AN18&lt;=BJ$3,AM18&gt;=BJ$4),"A",IF(AND(AN18&gt;=BJ$2,AN18&lt;=BJ$3,AM18&gt;=BJ$5,AM18&lt;=BL$5),"B",IF(AND(AN18&gt;=BJ$2,AN18&lt;=BJ$3,AM18&gt;=BJ$6,AM18&lt;=BL$6),"C",IF(AND(AN18&gt;=BJ$2,AN18&lt;=BJ$3,AM18&gt;=BJ$7,AM18&lt;=BL$7),"D",IF(AND(AN18&gt;=BJ$2,AN18&lt;=BJ$3,AM18&lt;=BJ$8),"E",""))))))</f>
        <v/>
      </c>
      <c r="AP18" s="1">
        <v>55</v>
      </c>
      <c r="AQ18" s="1">
        <v>59</v>
      </c>
    </row>
    <row r="19" spans="1:43">
      <c r="A19" s="23">
        <v>9</v>
      </c>
      <c r="B19" s="72">
        <v>36</v>
      </c>
      <c r="C19" s="73" t="s">
        <v>226</v>
      </c>
      <c r="D19" s="73">
        <v>38</v>
      </c>
      <c r="E19" s="72">
        <v>23</v>
      </c>
      <c r="F19" s="73" t="s">
        <v>226</v>
      </c>
      <c r="G19" s="73">
        <v>24</v>
      </c>
      <c r="H19" s="72">
        <v>56</v>
      </c>
      <c r="I19" s="73" t="s">
        <v>226</v>
      </c>
      <c r="J19" s="73">
        <v>59</v>
      </c>
      <c r="K19" s="72">
        <v>49</v>
      </c>
      <c r="L19" s="73" t="s">
        <v>226</v>
      </c>
      <c r="M19" s="73">
        <v>51</v>
      </c>
      <c r="N19" s="88" t="s">
        <v>257</v>
      </c>
      <c r="O19" s="73" t="s">
        <v>226</v>
      </c>
      <c r="P19" s="86" t="s">
        <v>265</v>
      </c>
      <c r="Q19" s="88">
        <v>50</v>
      </c>
      <c r="R19" s="86"/>
      <c r="S19" s="86">
        <v>61</v>
      </c>
      <c r="T19" s="88">
        <v>191</v>
      </c>
      <c r="U19" s="86"/>
      <c r="V19" s="74">
        <v>201</v>
      </c>
      <c r="W19" s="26">
        <v>9</v>
      </c>
      <c r="X19" s="33"/>
      <c r="AC19" s="37" t="s">
        <v>280</v>
      </c>
      <c r="AD19" s="1">
        <f>新体力テスト!R10</f>
        <v>0</v>
      </c>
      <c r="AE19" s="95" t="str">
        <f>IF(AD19=0,"",IF(AD19&lt;=AK18,10,IF(AND(AD19&gt;=AK19,AD19&lt;=AL19),9,IF(AND(AD19&gt;=AK20,AD19&lt;=AL20),8,IF(AND(AD19&gt;=AK21,AD19&lt;=AL21),7,IF(AND(AD19&gt;=AK22,AD19&lt;=AL22),6,IF(AND(AD19&gt;=AK23,AD19&lt;=AL23),5,IF(AND(AD19&gt;=AK24,AD19&lt;=AL24),4,IF(AND(AD19&gt;=AK25,AD19&lt;=AL25),3,IF(AND(AD19&gt;=AK26,AD19&lt;=AL26),2,IF(AD19&gt;=AK27,1)))))))))))</f>
        <v/>
      </c>
      <c r="AK19" s="124">
        <v>7.15</v>
      </c>
      <c r="AL19" s="124">
        <v>7.4</v>
      </c>
      <c r="AM19" t="str">
        <f t="shared" si="0"/>
        <v/>
      </c>
      <c r="AN19" s="1" t="str">
        <f>IF(AND($AT$11&gt;=BM$2,$AT$11&lt;=BM$3),$AT$11,"")</f>
        <v/>
      </c>
      <c r="AO19" s="2" t="str">
        <f>IF(AM19=0,"",IF(AND(AN19&gt;=BM$2,AN19&lt;=BM$3,AM19&gt;=BM$4),"A",IF(AND(AN19&gt;=BM$2,AN19&lt;=BM$3,AM19&gt;=BM$5,AM19&lt;=BO$5),"B",IF(AND(AN19&gt;=BM$2,AN19&lt;=BM$3,AM19&gt;=BM$6,AM19&lt;=BO$6),"C",IF(AND(AN19&gt;=BM$2,AN19&lt;=BM$3,AM19&gt;=BM$7,AM19&lt;=BO$7),"D",IF(AND(AN19&gt;=BM$2,AN19&lt;=BM$3,AM19&lt;=BM$8),"E",""))))))</f>
        <v/>
      </c>
      <c r="AP19" s="1">
        <v>60</v>
      </c>
      <c r="AQ19" s="1">
        <v>64</v>
      </c>
    </row>
    <row r="20" spans="1:43">
      <c r="A20" s="23">
        <v>8</v>
      </c>
      <c r="B20" s="72">
        <v>34</v>
      </c>
      <c r="C20" s="73" t="s">
        <v>226</v>
      </c>
      <c r="D20" s="73">
        <v>35</v>
      </c>
      <c r="E20" s="72">
        <v>20</v>
      </c>
      <c r="F20" s="73" t="s">
        <v>226</v>
      </c>
      <c r="G20" s="73">
        <v>22</v>
      </c>
      <c r="H20" s="72">
        <v>52</v>
      </c>
      <c r="I20" s="73" t="s">
        <v>226</v>
      </c>
      <c r="J20" s="73">
        <v>55</v>
      </c>
      <c r="K20" s="72">
        <v>46</v>
      </c>
      <c r="L20" s="73" t="s">
        <v>226</v>
      </c>
      <c r="M20" s="73">
        <v>48</v>
      </c>
      <c r="N20" s="88" t="s">
        <v>258</v>
      </c>
      <c r="O20" s="73" t="s">
        <v>226</v>
      </c>
      <c r="P20" s="86" t="s">
        <v>266</v>
      </c>
      <c r="Q20" s="88">
        <v>41</v>
      </c>
      <c r="R20" s="86"/>
      <c r="S20" s="86">
        <v>49</v>
      </c>
      <c r="T20" s="88">
        <v>180</v>
      </c>
      <c r="U20" s="86"/>
      <c r="V20" s="74">
        <v>190</v>
      </c>
      <c r="W20" s="26">
        <v>8</v>
      </c>
      <c r="X20" s="33"/>
      <c r="AC20" s="37" t="s">
        <v>281</v>
      </c>
      <c r="AD20" s="1">
        <f>新体力テスト!R11</f>
        <v>0</v>
      </c>
      <c r="AE20" s="95" t="str">
        <f>IF(AD20=0,"",IF(AD20&lt;=Q27,1,IF(AND(AD20&gt;=Q26,AD20&lt;=S26),2,IF(AND(AD20&gt;=Q25,AD20&lt;=S25),3,IF(AND(AD20&gt;=Q24,AD20&lt;=S24),4,IF(AND(AD20&gt;=Q23,AD20&lt;=S23),5,IF(AND(AD20&gt;=Q22,AD20&lt;=S22),6,IF(AND(AD20&gt;=Q21,AD20&lt;=S21),7,IF(AND(AD20&gt;=Q20,AD20&lt;=S20),8,IF(AND(AD20&gt;=Q19,AD20&lt;=S19),9,IF(AD20&gt;=Q18,10)))))))))))</f>
        <v/>
      </c>
      <c r="AK20" s="124">
        <v>7.41</v>
      </c>
      <c r="AL20" s="124">
        <v>8.06</v>
      </c>
    </row>
    <row r="21" spans="1:43" ht="14.25" thickBot="1">
      <c r="A21" s="23">
        <v>7</v>
      </c>
      <c r="B21" s="72">
        <v>31</v>
      </c>
      <c r="C21" s="73" t="s">
        <v>226</v>
      </c>
      <c r="D21" s="73">
        <v>33</v>
      </c>
      <c r="E21" s="72">
        <v>18</v>
      </c>
      <c r="F21" s="73" t="s">
        <v>226</v>
      </c>
      <c r="G21" s="73">
        <v>19</v>
      </c>
      <c r="H21" s="72">
        <v>48</v>
      </c>
      <c r="I21" s="73" t="s">
        <v>226</v>
      </c>
      <c r="J21" s="73">
        <v>51</v>
      </c>
      <c r="K21" s="72">
        <v>43</v>
      </c>
      <c r="L21" s="73" t="s">
        <v>226</v>
      </c>
      <c r="M21" s="73">
        <v>45</v>
      </c>
      <c r="N21" s="88" t="s">
        <v>259</v>
      </c>
      <c r="O21" s="73" t="s">
        <v>226</v>
      </c>
      <c r="P21" s="86" t="s">
        <v>267</v>
      </c>
      <c r="Q21" s="88">
        <v>32</v>
      </c>
      <c r="R21" s="86"/>
      <c r="S21" s="86">
        <v>40</v>
      </c>
      <c r="T21" s="88">
        <v>170</v>
      </c>
      <c r="U21" s="86"/>
      <c r="V21" s="74">
        <v>179</v>
      </c>
      <c r="W21" s="26">
        <v>7</v>
      </c>
      <c r="X21" s="33"/>
      <c r="AC21" s="39" t="s">
        <v>283</v>
      </c>
      <c r="AD21" s="40">
        <f>新体力テスト!R12</f>
        <v>0</v>
      </c>
      <c r="AE21" s="96" t="str">
        <f>IF(AD21=0,"",IF(AD21&lt;=T27,1,IF(AND(AD21&gt;=T26,AD21&lt;=V26),2,IF(AND(AD21&gt;=T25,AD21&lt;=V25),3,IF(AND(AD21&gt;=T24,AD21&lt;=V24),4,IF(AND(AD21&gt;=T23,AD21&lt;=V23),5,IF(AND(AD21&gt;=T22,AD21&lt;=V22),6,IF(AND(AD21&gt;=T21,AD21&lt;=V21),7,IF(AND(AD21&gt;=T20,AD21&lt;=V20),8,IF(AND(AD21&gt;=T19,AD21&lt;=V19),9,IF(AD21&gt;=T18,10)))))))))))</f>
        <v/>
      </c>
      <c r="AK21" s="124">
        <v>8.07</v>
      </c>
      <c r="AL21" s="124">
        <v>8.32</v>
      </c>
    </row>
    <row r="22" spans="1:43" ht="14.25" thickBot="1">
      <c r="A22" s="23">
        <v>6</v>
      </c>
      <c r="B22" s="72">
        <v>29</v>
      </c>
      <c r="C22" s="73" t="s">
        <v>226</v>
      </c>
      <c r="D22" s="73">
        <v>30</v>
      </c>
      <c r="E22" s="72">
        <v>15</v>
      </c>
      <c r="F22" s="73" t="s">
        <v>226</v>
      </c>
      <c r="G22" s="73">
        <v>17</v>
      </c>
      <c r="H22" s="72">
        <v>44</v>
      </c>
      <c r="I22" s="73" t="s">
        <v>226</v>
      </c>
      <c r="J22" s="73">
        <v>47</v>
      </c>
      <c r="K22" s="72">
        <v>40</v>
      </c>
      <c r="L22" s="73" t="s">
        <v>226</v>
      </c>
      <c r="M22" s="73">
        <v>42</v>
      </c>
      <c r="N22" s="88" t="s">
        <v>260</v>
      </c>
      <c r="O22" s="73" t="s">
        <v>226</v>
      </c>
      <c r="P22" s="86" t="s">
        <v>268</v>
      </c>
      <c r="Q22" s="88">
        <v>25</v>
      </c>
      <c r="R22" s="86"/>
      <c r="S22" s="86">
        <v>31</v>
      </c>
      <c r="T22" s="88">
        <v>158</v>
      </c>
      <c r="U22" s="86"/>
      <c r="V22" s="74">
        <v>169</v>
      </c>
      <c r="W22" s="26">
        <v>6</v>
      </c>
      <c r="X22" s="33"/>
      <c r="AD22" s="31" t="s">
        <v>225</v>
      </c>
      <c r="AE22" s="92">
        <f>SUM(AE15:AE21)</f>
        <v>0</v>
      </c>
      <c r="AK22" s="124">
        <v>8.33</v>
      </c>
      <c r="AL22" s="124">
        <v>8.59</v>
      </c>
    </row>
    <row r="23" spans="1:43" ht="14.25" thickBot="1">
      <c r="A23" s="23">
        <v>5</v>
      </c>
      <c r="B23" s="72">
        <v>26</v>
      </c>
      <c r="C23" s="73" t="s">
        <v>226</v>
      </c>
      <c r="D23" s="73">
        <v>28</v>
      </c>
      <c r="E23" s="72">
        <v>12</v>
      </c>
      <c r="F23" s="73" t="s">
        <v>226</v>
      </c>
      <c r="G23" s="73">
        <v>14</v>
      </c>
      <c r="H23" s="72">
        <v>40</v>
      </c>
      <c r="I23" s="73" t="s">
        <v>226</v>
      </c>
      <c r="J23" s="73">
        <v>43</v>
      </c>
      <c r="K23" s="72">
        <v>36</v>
      </c>
      <c r="L23" s="73" t="s">
        <v>226</v>
      </c>
      <c r="M23" s="73">
        <v>39</v>
      </c>
      <c r="N23" s="88" t="s">
        <v>261</v>
      </c>
      <c r="O23" s="73" t="s">
        <v>226</v>
      </c>
      <c r="P23" s="86" t="s">
        <v>269</v>
      </c>
      <c r="Q23" s="88">
        <v>19</v>
      </c>
      <c r="R23" s="86"/>
      <c r="S23" s="86">
        <v>24</v>
      </c>
      <c r="T23" s="88">
        <v>143</v>
      </c>
      <c r="U23" s="86"/>
      <c r="V23" s="74">
        <v>157</v>
      </c>
      <c r="W23" s="26">
        <v>5</v>
      </c>
      <c r="X23" s="33"/>
      <c r="AD23" s="31" t="s">
        <v>224</v>
      </c>
      <c r="AE23" s="32" t="str">
        <f>IF(AE22=0,"",IF(AE22&lt;=AF$43,AI$43,IF(AND(AE22&gt;=AF$42,AE22&lt;=AH$42),AI$42,IF(AND(AE22&gt;=AF$41,AE22&lt;=AH$41),AI$41,IF(AND(AE22&gt;=AF$40,AE22&lt;=AH$40),AI$40,IF(AND(AE22&gt;=AF$39,AE22&lt;=AH$39),AI$39,IF(AND(AE22&gt;=AF$38,AE22&lt;=AH$38),AI$38,IF(AND(AE22&gt;=AF$37,AE22&lt;=AH$37),AI$37,IF(AND(AE22&gt;=AF$36,AE22&lt;=AH$36),AI$36,IF(AND(AE22&gt;=AF$35,AE22&lt;=AH$35),AI$35,IF(AND(AE22&gt;=AF$34,AE22&lt;=AH$34),AI$34,IF(AND(AE22&gt;=AF$33,AE22&lt;=AH$33),AI$33,IF(AE22&gt;=AF$32,AI$32,"")))))))))))))</f>
        <v/>
      </c>
      <c r="AK23" s="124">
        <v>9</v>
      </c>
      <c r="AL23" s="124">
        <v>9.27</v>
      </c>
    </row>
    <row r="24" spans="1:43">
      <c r="A24" s="23">
        <v>4</v>
      </c>
      <c r="B24" s="72">
        <v>24</v>
      </c>
      <c r="C24" s="73" t="s">
        <v>226</v>
      </c>
      <c r="D24" s="73">
        <v>25</v>
      </c>
      <c r="E24" s="72">
        <v>9</v>
      </c>
      <c r="F24" s="73" t="s">
        <v>226</v>
      </c>
      <c r="G24" s="73">
        <v>11</v>
      </c>
      <c r="H24" s="72">
        <v>36</v>
      </c>
      <c r="I24" s="73" t="s">
        <v>226</v>
      </c>
      <c r="J24" s="73">
        <v>39</v>
      </c>
      <c r="K24" s="72">
        <v>32</v>
      </c>
      <c r="L24" s="73" t="s">
        <v>226</v>
      </c>
      <c r="M24" s="73">
        <v>35</v>
      </c>
      <c r="N24" s="88" t="s">
        <v>262</v>
      </c>
      <c r="O24" s="73" t="s">
        <v>226</v>
      </c>
      <c r="P24" s="86" t="s">
        <v>270</v>
      </c>
      <c r="Q24" s="88">
        <v>14</v>
      </c>
      <c r="R24" s="86"/>
      <c r="S24" s="86">
        <v>18</v>
      </c>
      <c r="T24" s="88">
        <v>128</v>
      </c>
      <c r="U24" s="86"/>
      <c r="V24" s="74">
        <v>142</v>
      </c>
      <c r="W24" s="26">
        <v>4</v>
      </c>
      <c r="X24" s="33"/>
      <c r="AK24" s="124">
        <v>9.2799999999999994</v>
      </c>
      <c r="AL24" s="124">
        <v>9.59</v>
      </c>
    </row>
    <row r="25" spans="1:43">
      <c r="A25" s="23">
        <v>3</v>
      </c>
      <c r="B25" s="72">
        <v>21</v>
      </c>
      <c r="C25" s="73" t="s">
        <v>226</v>
      </c>
      <c r="D25" s="73">
        <v>23</v>
      </c>
      <c r="E25" s="72">
        <v>5</v>
      </c>
      <c r="F25" s="73" t="s">
        <v>226</v>
      </c>
      <c r="G25" s="73">
        <v>8</v>
      </c>
      <c r="H25" s="72">
        <v>31</v>
      </c>
      <c r="I25" s="73" t="s">
        <v>226</v>
      </c>
      <c r="J25" s="73">
        <v>35</v>
      </c>
      <c r="K25" s="72">
        <v>27</v>
      </c>
      <c r="L25" s="73" t="s">
        <v>226</v>
      </c>
      <c r="M25" s="73">
        <v>31</v>
      </c>
      <c r="N25" s="88" t="s">
        <v>263</v>
      </c>
      <c r="O25" s="73" t="s">
        <v>226</v>
      </c>
      <c r="P25" s="86" t="s">
        <v>249</v>
      </c>
      <c r="Q25" s="88">
        <v>10</v>
      </c>
      <c r="R25" s="86"/>
      <c r="S25" s="86">
        <v>13</v>
      </c>
      <c r="T25" s="88">
        <v>113</v>
      </c>
      <c r="U25" s="86"/>
      <c r="V25" s="74">
        <v>127</v>
      </c>
      <c r="W25" s="26">
        <v>3</v>
      </c>
      <c r="X25" s="33"/>
      <c r="AK25" s="124">
        <v>10</v>
      </c>
      <c r="AL25" s="124">
        <v>10.33</v>
      </c>
    </row>
    <row r="26" spans="1:43">
      <c r="A26" s="23">
        <v>2</v>
      </c>
      <c r="B26" s="72">
        <v>19</v>
      </c>
      <c r="C26" s="73" t="s">
        <v>226</v>
      </c>
      <c r="D26" s="73">
        <v>20</v>
      </c>
      <c r="E26" s="72">
        <v>1</v>
      </c>
      <c r="F26" s="73" t="s">
        <v>226</v>
      </c>
      <c r="G26" s="73">
        <v>4</v>
      </c>
      <c r="H26" s="72">
        <v>25</v>
      </c>
      <c r="I26" s="73" t="s">
        <v>226</v>
      </c>
      <c r="J26" s="73">
        <v>30</v>
      </c>
      <c r="K26" s="72">
        <v>20</v>
      </c>
      <c r="L26" s="73" t="s">
        <v>226</v>
      </c>
      <c r="M26" s="73">
        <v>26</v>
      </c>
      <c r="N26" s="88" t="s">
        <v>241</v>
      </c>
      <c r="O26" s="73" t="s">
        <v>226</v>
      </c>
      <c r="P26" s="86" t="s">
        <v>271</v>
      </c>
      <c r="Q26" s="88">
        <v>8</v>
      </c>
      <c r="R26" s="86"/>
      <c r="S26" s="86">
        <v>9</v>
      </c>
      <c r="T26" s="88">
        <v>98</v>
      </c>
      <c r="U26" s="86"/>
      <c r="V26" s="74">
        <v>112</v>
      </c>
      <c r="W26" s="26">
        <v>2</v>
      </c>
      <c r="X26" s="33"/>
      <c r="AK26" s="124">
        <v>10.34</v>
      </c>
      <c r="AL26" s="124">
        <v>11.37</v>
      </c>
    </row>
    <row r="27" spans="1:43" ht="14.25" thickBot="1">
      <c r="A27" s="24">
        <v>1</v>
      </c>
      <c r="B27" s="75">
        <v>18</v>
      </c>
      <c r="C27" s="80" t="s">
        <v>230</v>
      </c>
      <c r="D27" s="76"/>
      <c r="E27" s="75">
        <v>0</v>
      </c>
      <c r="F27" s="80" t="s">
        <v>232</v>
      </c>
      <c r="G27" s="76"/>
      <c r="H27" s="75">
        <v>24</v>
      </c>
      <c r="I27" s="80" t="s">
        <v>237</v>
      </c>
      <c r="J27" s="76"/>
      <c r="K27" s="75">
        <v>19</v>
      </c>
      <c r="L27" s="80" t="s">
        <v>235</v>
      </c>
      <c r="M27" s="76"/>
      <c r="N27" s="89" t="s">
        <v>264</v>
      </c>
      <c r="O27" s="80" t="s">
        <v>229</v>
      </c>
      <c r="P27" s="87"/>
      <c r="Q27" s="89">
        <v>7</v>
      </c>
      <c r="R27" s="80" t="s">
        <v>273</v>
      </c>
      <c r="S27" s="76"/>
      <c r="T27" s="75">
        <v>97</v>
      </c>
      <c r="U27" s="80" t="s">
        <v>276</v>
      </c>
      <c r="V27" s="77"/>
      <c r="W27" s="28">
        <v>1</v>
      </c>
      <c r="X27" s="33"/>
      <c r="AK27" s="124">
        <v>11.38</v>
      </c>
      <c r="AL27" s="125"/>
    </row>
    <row r="29" spans="1:43" ht="14.25" thickBot="1">
      <c r="A29" t="s">
        <v>145</v>
      </c>
    </row>
    <row r="30" spans="1:43" ht="14.25" thickBot="1">
      <c r="A30" s="146" t="s">
        <v>146</v>
      </c>
      <c r="B30" s="34"/>
      <c r="C30" s="35" t="s">
        <v>152</v>
      </c>
      <c r="D30" s="35"/>
      <c r="E30" s="34"/>
      <c r="F30" s="35" t="s">
        <v>153</v>
      </c>
      <c r="G30" s="36"/>
      <c r="H30" s="34"/>
      <c r="I30" s="35" t="s">
        <v>154</v>
      </c>
      <c r="J30" s="36"/>
      <c r="K30" s="34"/>
      <c r="L30" s="42" t="s">
        <v>155</v>
      </c>
      <c r="M30" s="36"/>
      <c r="N30" s="34"/>
      <c r="O30" s="35" t="s">
        <v>156</v>
      </c>
      <c r="P30" s="36"/>
      <c r="Q30" s="34"/>
      <c r="R30" s="42" t="s">
        <v>157</v>
      </c>
      <c r="S30" s="43"/>
      <c r="T30" s="45"/>
      <c r="U30" s="46" t="s">
        <v>158</v>
      </c>
      <c r="V30" s="49"/>
      <c r="W30" s="45"/>
      <c r="X30" s="35" t="s">
        <v>159</v>
      </c>
      <c r="Y30" s="43"/>
      <c r="Z30" s="49"/>
      <c r="AA30" s="35" t="s">
        <v>160</v>
      </c>
      <c r="AB30" s="43"/>
      <c r="AD30" s="145"/>
      <c r="AF30" s="20" t="s">
        <v>207</v>
      </c>
    </row>
    <row r="31" spans="1:43" ht="14.25" thickBot="1">
      <c r="A31" s="147"/>
      <c r="B31" s="27"/>
      <c r="C31" s="31" t="s">
        <v>161</v>
      </c>
      <c r="D31" s="31"/>
      <c r="E31" s="55"/>
      <c r="F31" s="31" t="s">
        <v>162</v>
      </c>
      <c r="G31" s="56"/>
      <c r="H31" s="55"/>
      <c r="I31" s="31" t="s">
        <v>163</v>
      </c>
      <c r="J31" s="56"/>
      <c r="K31" s="55"/>
      <c r="L31" s="57" t="s">
        <v>164</v>
      </c>
      <c r="M31" s="56"/>
      <c r="N31" s="55"/>
      <c r="O31" s="31" t="s">
        <v>165</v>
      </c>
      <c r="P31" s="56"/>
      <c r="Q31" s="55"/>
      <c r="R31" s="57" t="s">
        <v>166</v>
      </c>
      <c r="S31" s="44"/>
      <c r="T31" s="47"/>
      <c r="U31" s="20" t="s">
        <v>167</v>
      </c>
      <c r="W31" s="47"/>
      <c r="X31" s="31" t="s">
        <v>168</v>
      </c>
      <c r="Y31" s="44"/>
      <c r="AA31" s="31" t="s">
        <v>169</v>
      </c>
      <c r="AB31" s="44"/>
      <c r="AD31" s="145"/>
      <c r="AF31" s="148" t="s">
        <v>3</v>
      </c>
      <c r="AG31" s="149"/>
      <c r="AH31" s="149"/>
      <c r="AI31" s="52" t="s">
        <v>224</v>
      </c>
    </row>
    <row r="32" spans="1:43">
      <c r="A32" s="50" t="s">
        <v>147</v>
      </c>
      <c r="B32" s="58">
        <v>50</v>
      </c>
      <c r="C32" s="59" t="s">
        <v>288</v>
      </c>
      <c r="D32" s="59"/>
      <c r="E32" s="58">
        <v>49</v>
      </c>
      <c r="F32" s="59" t="s">
        <v>292</v>
      </c>
      <c r="G32" s="59"/>
      <c r="H32" s="58">
        <v>49</v>
      </c>
      <c r="I32" s="59" t="s">
        <v>292</v>
      </c>
      <c r="J32" s="59"/>
      <c r="K32" s="58">
        <v>48</v>
      </c>
      <c r="L32" s="59" t="s">
        <v>292</v>
      </c>
      <c r="M32" s="59"/>
      <c r="N32" s="58">
        <v>46</v>
      </c>
      <c r="O32" s="59" t="s">
        <v>292</v>
      </c>
      <c r="P32" s="59"/>
      <c r="Q32" s="58">
        <v>43</v>
      </c>
      <c r="R32" s="59" t="s">
        <v>292</v>
      </c>
      <c r="S32" s="59"/>
      <c r="T32" s="58">
        <v>40</v>
      </c>
      <c r="U32" s="59" t="s">
        <v>292</v>
      </c>
      <c r="V32" s="60"/>
      <c r="W32" s="59">
        <v>37</v>
      </c>
      <c r="X32" s="59" t="s">
        <v>292</v>
      </c>
      <c r="Y32" s="60"/>
      <c r="Z32" s="59">
        <v>33</v>
      </c>
      <c r="AA32" s="59" t="s">
        <v>291</v>
      </c>
      <c r="AB32" s="60"/>
      <c r="AF32" s="53">
        <v>46</v>
      </c>
      <c r="AG32" s="17" t="s">
        <v>208</v>
      </c>
      <c r="AH32" s="18"/>
      <c r="AI32" s="38" t="s">
        <v>212</v>
      </c>
    </row>
    <row r="33" spans="1:35">
      <c r="A33" s="53" t="s">
        <v>148</v>
      </c>
      <c r="B33" s="61">
        <v>44</v>
      </c>
      <c r="C33" s="62" t="s">
        <v>289</v>
      </c>
      <c r="D33" s="62">
        <v>49</v>
      </c>
      <c r="E33" s="61">
        <v>43</v>
      </c>
      <c r="F33" s="62" t="s">
        <v>289</v>
      </c>
      <c r="G33" s="62">
        <v>48</v>
      </c>
      <c r="H33" s="61">
        <v>42</v>
      </c>
      <c r="I33" s="63" t="s">
        <v>289</v>
      </c>
      <c r="J33" s="62">
        <v>48</v>
      </c>
      <c r="K33" s="61">
        <v>41</v>
      </c>
      <c r="L33" s="62" t="s">
        <v>289</v>
      </c>
      <c r="M33" s="62">
        <v>47</v>
      </c>
      <c r="N33" s="61">
        <v>39</v>
      </c>
      <c r="O33" s="62" t="s">
        <v>289</v>
      </c>
      <c r="P33" s="62">
        <v>45</v>
      </c>
      <c r="Q33" s="61">
        <v>37</v>
      </c>
      <c r="R33" s="62" t="s">
        <v>289</v>
      </c>
      <c r="S33" s="62">
        <v>42</v>
      </c>
      <c r="T33" s="61">
        <v>33</v>
      </c>
      <c r="U33" s="62" t="s">
        <v>289</v>
      </c>
      <c r="V33" s="64">
        <v>39</v>
      </c>
      <c r="W33" s="62">
        <v>30</v>
      </c>
      <c r="X33" s="62" t="s">
        <v>289</v>
      </c>
      <c r="Y33" s="64">
        <v>36</v>
      </c>
      <c r="Z33" s="62">
        <v>26</v>
      </c>
      <c r="AA33" s="62" t="s">
        <v>289</v>
      </c>
      <c r="AB33" s="64">
        <v>32</v>
      </c>
      <c r="AF33" s="53">
        <v>43</v>
      </c>
      <c r="AG33" s="19" t="s">
        <v>211</v>
      </c>
      <c r="AH33" s="18">
        <v>45</v>
      </c>
      <c r="AI33" s="38" t="s">
        <v>213</v>
      </c>
    </row>
    <row r="34" spans="1:35">
      <c r="A34" s="53" t="s">
        <v>149</v>
      </c>
      <c r="B34" s="61">
        <v>37</v>
      </c>
      <c r="C34" s="62" t="s">
        <v>289</v>
      </c>
      <c r="D34" s="62">
        <v>43</v>
      </c>
      <c r="E34" s="61">
        <v>36</v>
      </c>
      <c r="F34" s="62" t="s">
        <v>289</v>
      </c>
      <c r="G34" s="62">
        <v>42</v>
      </c>
      <c r="H34" s="61">
        <v>35</v>
      </c>
      <c r="I34" s="63" t="s">
        <v>289</v>
      </c>
      <c r="J34" s="62">
        <v>41</v>
      </c>
      <c r="K34" s="61">
        <v>35</v>
      </c>
      <c r="L34" s="62" t="s">
        <v>289</v>
      </c>
      <c r="M34" s="62">
        <v>40</v>
      </c>
      <c r="N34" s="61">
        <v>33</v>
      </c>
      <c r="O34" s="62" t="s">
        <v>289</v>
      </c>
      <c r="P34" s="62">
        <v>38</v>
      </c>
      <c r="Q34" s="61">
        <v>30</v>
      </c>
      <c r="R34" s="62" t="s">
        <v>289</v>
      </c>
      <c r="S34" s="62">
        <v>36</v>
      </c>
      <c r="T34" s="61">
        <v>27</v>
      </c>
      <c r="U34" s="62" t="s">
        <v>289</v>
      </c>
      <c r="V34" s="64">
        <v>32</v>
      </c>
      <c r="W34" s="62">
        <v>24</v>
      </c>
      <c r="X34" s="62" t="s">
        <v>289</v>
      </c>
      <c r="Y34" s="64">
        <v>29</v>
      </c>
      <c r="Z34" s="62">
        <v>20</v>
      </c>
      <c r="AA34" s="62" t="s">
        <v>289</v>
      </c>
      <c r="AB34" s="64">
        <v>25</v>
      </c>
      <c r="AF34" s="53">
        <v>40</v>
      </c>
      <c r="AG34" s="19" t="s">
        <v>211</v>
      </c>
      <c r="AH34" s="18">
        <v>42</v>
      </c>
      <c r="AI34" s="38" t="s">
        <v>214</v>
      </c>
    </row>
    <row r="35" spans="1:35">
      <c r="A35" s="53" t="s">
        <v>150</v>
      </c>
      <c r="B35" s="61">
        <v>30</v>
      </c>
      <c r="C35" s="62" t="s">
        <v>289</v>
      </c>
      <c r="D35" s="62">
        <v>36</v>
      </c>
      <c r="E35" s="61">
        <v>29</v>
      </c>
      <c r="F35" s="62" t="s">
        <v>289</v>
      </c>
      <c r="G35" s="62">
        <v>35</v>
      </c>
      <c r="H35" s="61">
        <v>28</v>
      </c>
      <c r="I35" s="63" t="s">
        <v>289</v>
      </c>
      <c r="J35" s="62">
        <v>34</v>
      </c>
      <c r="K35" s="61">
        <v>28</v>
      </c>
      <c r="L35" s="62" t="s">
        <v>289</v>
      </c>
      <c r="M35" s="62">
        <v>34</v>
      </c>
      <c r="N35" s="61">
        <v>26</v>
      </c>
      <c r="O35" s="62" t="s">
        <v>289</v>
      </c>
      <c r="P35" s="62">
        <v>32</v>
      </c>
      <c r="Q35" s="61">
        <v>23</v>
      </c>
      <c r="R35" s="62" t="s">
        <v>289</v>
      </c>
      <c r="S35" s="62">
        <v>29</v>
      </c>
      <c r="T35" s="61">
        <v>21</v>
      </c>
      <c r="U35" s="62" t="s">
        <v>289</v>
      </c>
      <c r="V35" s="64">
        <v>26</v>
      </c>
      <c r="W35" s="62">
        <v>18</v>
      </c>
      <c r="X35" s="62" t="s">
        <v>289</v>
      </c>
      <c r="Y35" s="64">
        <v>23</v>
      </c>
      <c r="Z35" s="62">
        <v>15</v>
      </c>
      <c r="AA35" s="62" t="s">
        <v>289</v>
      </c>
      <c r="AB35" s="64">
        <v>19</v>
      </c>
      <c r="AF35" s="53">
        <v>38</v>
      </c>
      <c r="AG35" s="19" t="s">
        <v>211</v>
      </c>
      <c r="AH35" s="18">
        <v>39</v>
      </c>
      <c r="AI35" s="38" t="s">
        <v>215</v>
      </c>
    </row>
    <row r="36" spans="1:35" ht="14.25" thickBot="1">
      <c r="A36" s="54" t="s">
        <v>151</v>
      </c>
      <c r="B36" s="65">
        <v>29</v>
      </c>
      <c r="C36" s="66" t="s">
        <v>290</v>
      </c>
      <c r="D36" s="66"/>
      <c r="E36" s="65">
        <v>28</v>
      </c>
      <c r="F36" s="66" t="s">
        <v>290</v>
      </c>
      <c r="G36" s="66"/>
      <c r="H36" s="65">
        <v>27</v>
      </c>
      <c r="I36" s="66" t="s">
        <v>290</v>
      </c>
      <c r="J36" s="66"/>
      <c r="K36" s="65">
        <v>27</v>
      </c>
      <c r="L36" s="66" t="s">
        <v>290</v>
      </c>
      <c r="M36" s="66"/>
      <c r="N36" s="65">
        <v>25</v>
      </c>
      <c r="O36" s="66" t="s">
        <v>290</v>
      </c>
      <c r="P36" s="66"/>
      <c r="Q36" s="65">
        <v>22</v>
      </c>
      <c r="R36" s="66" t="s">
        <v>290</v>
      </c>
      <c r="S36" s="66"/>
      <c r="T36" s="65">
        <v>20</v>
      </c>
      <c r="U36" s="66" t="s">
        <v>290</v>
      </c>
      <c r="V36" s="67"/>
      <c r="W36" s="66">
        <v>17</v>
      </c>
      <c r="X36" s="66" t="s">
        <v>290</v>
      </c>
      <c r="Y36" s="67"/>
      <c r="Z36" s="66">
        <v>14</v>
      </c>
      <c r="AA36" s="66" t="s">
        <v>290</v>
      </c>
      <c r="AB36" s="67"/>
      <c r="AF36" s="53">
        <v>36</v>
      </c>
      <c r="AG36" s="19" t="s">
        <v>211</v>
      </c>
      <c r="AH36" s="18">
        <v>37</v>
      </c>
      <c r="AI36" s="38" t="s">
        <v>216</v>
      </c>
    </row>
    <row r="37" spans="1:35">
      <c r="AF37" s="53">
        <v>33</v>
      </c>
      <c r="AG37" s="19" t="s">
        <v>211</v>
      </c>
      <c r="AH37" s="18">
        <v>35</v>
      </c>
      <c r="AI37" s="38" t="s">
        <v>217</v>
      </c>
    </row>
    <row r="38" spans="1:35">
      <c r="AF38" s="53">
        <v>30</v>
      </c>
      <c r="AG38" s="19" t="s">
        <v>211</v>
      </c>
      <c r="AH38" s="18">
        <v>32</v>
      </c>
      <c r="AI38" s="38" t="s">
        <v>218</v>
      </c>
    </row>
    <row r="39" spans="1:35">
      <c r="C39">
        <v>24</v>
      </c>
      <c r="U39" s="33"/>
      <c r="V39" s="33"/>
      <c r="W39" s="33"/>
      <c r="AC39" s="33"/>
      <c r="AD39" s="145"/>
      <c r="AF39" s="53">
        <v>27</v>
      </c>
      <c r="AG39" s="19" t="s">
        <v>211</v>
      </c>
      <c r="AH39" s="18">
        <v>29</v>
      </c>
      <c r="AI39" s="38" t="s">
        <v>219</v>
      </c>
    </row>
    <row r="40" spans="1:35">
      <c r="U40" s="31"/>
      <c r="V40" s="31"/>
      <c r="W40" s="31"/>
      <c r="AC40" s="31"/>
      <c r="AD40" s="145"/>
      <c r="AF40" s="53">
        <v>25</v>
      </c>
      <c r="AG40" s="19" t="s">
        <v>211</v>
      </c>
      <c r="AH40" s="18">
        <v>26</v>
      </c>
      <c r="AI40" s="38" t="s">
        <v>220</v>
      </c>
    </row>
    <row r="41" spans="1:35">
      <c r="AF41" s="53">
        <v>22</v>
      </c>
      <c r="AG41" s="19" t="s">
        <v>211</v>
      </c>
      <c r="AH41" s="18">
        <v>24</v>
      </c>
      <c r="AI41" s="38" t="s">
        <v>221</v>
      </c>
    </row>
    <row r="42" spans="1:35">
      <c r="AF42" s="53">
        <v>20</v>
      </c>
      <c r="AG42" s="19" t="s">
        <v>211</v>
      </c>
      <c r="AH42" s="18">
        <v>21</v>
      </c>
      <c r="AI42" s="38" t="s">
        <v>222</v>
      </c>
    </row>
    <row r="43" spans="1:35" ht="14.25" thickBot="1">
      <c r="AF43" s="54">
        <v>19</v>
      </c>
      <c r="AG43" s="97" t="s">
        <v>210</v>
      </c>
      <c r="AH43" s="48"/>
      <c r="AI43" s="41" t="s">
        <v>223</v>
      </c>
    </row>
  </sheetData>
  <sheetProtection password="D981" sheet="1" objects="1" scenarios="1" selectLockedCells="1" selectUnlockedCells="1"/>
  <mergeCells count="11">
    <mergeCell ref="AD39:AD40"/>
    <mergeCell ref="AN2:AN3"/>
    <mergeCell ref="A30:A31"/>
    <mergeCell ref="AD30:AD31"/>
    <mergeCell ref="AF31:AH31"/>
    <mergeCell ref="B4:D4"/>
    <mergeCell ref="B17:D17"/>
    <mergeCell ref="E17:G17"/>
    <mergeCell ref="E4:G4"/>
    <mergeCell ref="N4:P4"/>
    <mergeCell ref="N17:P17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新体力テスト</vt:lpstr>
      <vt:lpstr>Sheet2</vt:lpstr>
      <vt:lpstr>新体力テスト!Print_Area</vt:lpstr>
      <vt:lpstr>性別</vt:lpstr>
      <vt:lpstr>年齢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microbox</dc:creator>
  <cp:lastModifiedBy>microbox</cp:lastModifiedBy>
  <cp:lastPrinted>2023-08-18T05:03:55Z</cp:lastPrinted>
  <dcterms:created xsi:type="dcterms:W3CDTF">2023-08-09T05:09:32Z</dcterms:created>
  <dcterms:modified xsi:type="dcterms:W3CDTF">2023-08-18T05:29:52Z</dcterms:modified>
</cp:coreProperties>
</file>